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360" windowHeight="8640" activeTab="0"/>
  </bookViews>
  <sheets>
    <sheet name="presa" sheetId="1" r:id="rId1"/>
  </sheets>
  <definedNames>
    <definedName name="_xlnm.Print_Titles" localSheetId="0">'presa'!$A:$B,'presa'!$2:$2</definedName>
    <definedName name="_xlnm.Print_Area" localSheetId="0">'presa'!$A$1:$R$18</definedName>
  </definedNames>
  <calcPr fullCalcOnLoad="1"/>
</workbook>
</file>

<file path=xl/sharedStrings.xml><?xml version="1.0" encoding="utf-8"?>
<sst xmlns="http://schemas.openxmlformats.org/spreadsheetml/2006/main" count="55" uniqueCount="41">
  <si>
    <t>Nr. crt.</t>
  </si>
  <si>
    <t>Denumire proiect</t>
  </si>
  <si>
    <t xml:space="preserve">Reabilitarea şi modernizarea sistemului rutier pe drumul judeţean DJ 142C limita judeţ Sibiu - Coroisânmartin (DJ 142)  </t>
  </si>
  <si>
    <t>Promovarea judeţului Mureş</t>
  </si>
  <si>
    <t>Selectarea structurilor gazdă pentru centrele de informare din reţeaua Europe Direct pentru 2009 - 2012</t>
  </si>
  <si>
    <t>Sursa de finanţare</t>
  </si>
  <si>
    <t>POR 2.1.</t>
  </si>
  <si>
    <t>POR 5.2.</t>
  </si>
  <si>
    <t>Parc auto pentru sporturi cu motor</t>
  </si>
  <si>
    <t>POR 5.3.</t>
  </si>
  <si>
    <t>POS mediu</t>
  </si>
  <si>
    <t>Comisia Europeana</t>
  </si>
  <si>
    <t xml:space="preserve">Asigurarea condițiilor de implementare a sistemului legislativ managerial public pentru cadrele de conducere din cadrul Consiliului Județean Mures si a instituțiilor subordonate </t>
  </si>
  <si>
    <t>PODCA 2.2</t>
  </si>
  <si>
    <t>POR 3.1</t>
  </si>
  <si>
    <t>Sistem de management integrat al deşeurilor în judeţul Mureş - Depozit Ecologic Zonal în judeţul Mureş</t>
  </si>
  <si>
    <t>Modernizarea şi dotarea Ambulatoriului Spitalului Clinic Judetean Mures</t>
  </si>
  <si>
    <t>Extinderea și realibilitarea infrastructurii de apă și apă uzată în judeţul Mures</t>
  </si>
  <si>
    <t>Data semnarii contractului</t>
  </si>
  <si>
    <t>Durata implementarii</t>
  </si>
  <si>
    <t>Valoarea eligibila a finantarii nerambursabile acordata din fonduri europene / externe</t>
  </si>
  <si>
    <t>Valoarea eligibila a finantarii nerambursabile acordata din bugetul national</t>
  </si>
  <si>
    <t>Contributia eligibila a Consiliului judetean</t>
  </si>
  <si>
    <t>Valoarea neeligibila a proiectului</t>
  </si>
  <si>
    <t>TVA aferent valorii neeleigibile a proiectului</t>
  </si>
  <si>
    <t>lei</t>
  </si>
  <si>
    <t>%</t>
  </si>
  <si>
    <t>aferent Consiliului Judetean Mures</t>
  </si>
  <si>
    <t>Total Consiliul Judetean Mures</t>
  </si>
  <si>
    <t>TOTAL GENERAL</t>
  </si>
  <si>
    <t>Valoarea totala a proiectului                 (fara TVA)</t>
  </si>
  <si>
    <t>Valoarea totala a proiectului                 (inclusiv TVA)</t>
  </si>
  <si>
    <t>POR 3.3</t>
  </si>
  <si>
    <t>Echipamente pentru îmbunătățirea intervențiilor în situații de urgență</t>
  </si>
  <si>
    <t>Valoarea totala eligibila a proiectului</t>
  </si>
  <si>
    <t>TVA aferent valorii eligibile a proiectului</t>
  </si>
  <si>
    <t>Reabilitarea, modernizarea sistemului rutier pe drumul judeţean DJ 135 Magherani - Sarateni</t>
  </si>
  <si>
    <t>Contributia totala a C.J.Mures pentru anul 2012</t>
  </si>
  <si>
    <t>Modernizarea şi dotarea Ambulatoriului Spitalului Clinic Judetean de Urgenta Mures</t>
  </si>
  <si>
    <t>LEI</t>
  </si>
  <si>
    <t>Informatiile au fost furnizate de: Kocsis Robert, in data de 25.01.2012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</si>
</sst>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#,##0.0"/>
    <numFmt numFmtId="177" formatCode="[$-418]mmmm\-yy;@"/>
    <numFmt numFmtId="178" formatCode="#,##0\ [$€-1]"/>
    <numFmt numFmtId="179" formatCode="0.0000"/>
    <numFmt numFmtId="180" formatCode="0.000"/>
    <numFmt numFmtId="181" formatCode="#,##0\ &quot;lei&quot;"/>
    <numFmt numFmtId="182" formatCode="#,##0\ [$lei-418]"/>
    <numFmt numFmtId="183" formatCode="[$-418]d\ mmmm\ yyyy"/>
    <numFmt numFmtId="184" formatCode="#,##0.00\ [$lei-418]"/>
    <numFmt numFmtId="185" formatCode="0.0%"/>
    <numFmt numFmtId="186" formatCode="#,##0.0\ [$lei-418]"/>
    <numFmt numFmtId="187" formatCode="#,##0.00\ &quot;lei&quot;"/>
    <numFmt numFmtId="188" formatCode="#,##0.000\ &quot;lei&quot;"/>
    <numFmt numFmtId="189" formatCode="#,##0.0\ &quot;lei&quot;"/>
    <numFmt numFmtId="190" formatCode="mmm/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8"/>
      <name val="Arial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12"/>
      <name val="Tahoma"/>
      <family val="2"/>
    </font>
    <font>
      <b/>
      <sz val="12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distributed" wrapText="1"/>
    </xf>
    <xf numFmtId="3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distributed" wrapText="1"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distributed" wrapText="1"/>
    </xf>
    <xf numFmtId="0" fontId="6" fillId="0" borderId="0" xfId="0" applyFont="1" applyAlignment="1">
      <alignment horizontal="left" vertical="distributed" wrapText="1"/>
    </xf>
    <xf numFmtId="182" fontId="5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182" fontId="2" fillId="0" borderId="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 quotePrefix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0" fontId="7" fillId="0" borderId="10" xfId="49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 wrapText="1"/>
    </xf>
    <xf numFmtId="10" fontId="10" fillId="0" borderId="10" xfId="49" applyNumberFormat="1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0" fontId="12" fillId="0" borderId="10" xfId="49" applyNumberFormat="1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0" fontId="7" fillId="0" borderId="10" xfId="49" applyNumberFormat="1" applyFont="1" applyFill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5" zoomScaleNormal="85" zoomScalePageLayoutView="0" workbookViewId="0" topLeftCell="L1">
      <pane ySplit="2" topLeftCell="A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5.00390625" style="8" customWidth="1"/>
    <col min="2" max="2" width="44.00390625" style="19" customWidth="1"/>
    <col min="3" max="3" width="22.8515625" style="19" customWidth="1"/>
    <col min="4" max="6" width="22.8515625" style="10" customWidth="1"/>
    <col min="7" max="7" width="17.8515625" style="10" customWidth="1"/>
    <col min="8" max="8" width="21.28125" style="10" customWidth="1"/>
    <col min="9" max="9" width="17.8515625" style="10" customWidth="1"/>
    <col min="10" max="10" width="21.28125" style="10" customWidth="1"/>
    <col min="11" max="11" width="17.8515625" style="10" customWidth="1"/>
    <col min="12" max="12" width="21.28125" style="10" customWidth="1"/>
    <col min="13" max="13" width="22.8515625" style="10" customWidth="1"/>
    <col min="14" max="14" width="21.28125" style="10" customWidth="1"/>
    <col min="15" max="15" width="12.28125" style="7" customWidth="1"/>
    <col min="16" max="16" width="15.7109375" style="2" customWidth="1"/>
    <col min="17" max="17" width="15.57421875" style="2" customWidth="1"/>
    <col min="18" max="18" width="24.8515625" style="55" customWidth="1"/>
    <col min="19" max="19" width="12.57421875" style="2" bestFit="1" customWidth="1"/>
    <col min="20" max="20" width="13.8515625" style="2" customWidth="1"/>
    <col min="21" max="16384" width="9.140625" style="2" customWidth="1"/>
  </cols>
  <sheetData>
    <row r="1" spans="2:18" ht="15">
      <c r="B1" s="9"/>
      <c r="C1" s="9"/>
      <c r="R1" s="63" t="s">
        <v>39</v>
      </c>
    </row>
    <row r="2" spans="1:18" s="1" customFormat="1" ht="57">
      <c r="A2" s="64" t="s">
        <v>0</v>
      </c>
      <c r="B2" s="68" t="s">
        <v>1</v>
      </c>
      <c r="C2" s="25" t="s">
        <v>31</v>
      </c>
      <c r="D2" s="25" t="s">
        <v>30</v>
      </c>
      <c r="E2" s="25" t="s">
        <v>34</v>
      </c>
      <c r="F2" s="66" t="s">
        <v>20</v>
      </c>
      <c r="G2" s="67"/>
      <c r="H2" s="66" t="s">
        <v>21</v>
      </c>
      <c r="I2" s="67"/>
      <c r="J2" s="66" t="s">
        <v>22</v>
      </c>
      <c r="K2" s="67"/>
      <c r="L2" s="25" t="s">
        <v>23</v>
      </c>
      <c r="M2" s="25" t="s">
        <v>35</v>
      </c>
      <c r="N2" s="25" t="s">
        <v>24</v>
      </c>
      <c r="O2" s="26" t="s">
        <v>5</v>
      </c>
      <c r="P2" s="27" t="s">
        <v>18</v>
      </c>
      <c r="Q2" s="27" t="s">
        <v>19</v>
      </c>
      <c r="R2" s="56" t="s">
        <v>37</v>
      </c>
    </row>
    <row r="3" spans="1:18" s="1" customFormat="1" ht="15">
      <c r="A3" s="65"/>
      <c r="B3" s="69"/>
      <c r="C3" s="25" t="s">
        <v>25</v>
      </c>
      <c r="D3" s="25" t="s">
        <v>25</v>
      </c>
      <c r="E3" s="25" t="s">
        <v>25</v>
      </c>
      <c r="F3" s="25" t="s">
        <v>25</v>
      </c>
      <c r="G3" s="28" t="s">
        <v>26</v>
      </c>
      <c r="H3" s="25" t="s">
        <v>25</v>
      </c>
      <c r="I3" s="28" t="s">
        <v>26</v>
      </c>
      <c r="J3" s="25" t="s">
        <v>25</v>
      </c>
      <c r="K3" s="28" t="s">
        <v>26</v>
      </c>
      <c r="L3" s="25" t="s">
        <v>25</v>
      </c>
      <c r="M3" s="25" t="s">
        <v>25</v>
      </c>
      <c r="N3" s="25" t="s">
        <v>25</v>
      </c>
      <c r="O3" s="26"/>
      <c r="P3" s="27"/>
      <c r="Q3" s="27"/>
      <c r="R3" s="57"/>
    </row>
    <row r="4" spans="1:20" s="6" customFormat="1" ht="42.75">
      <c r="A4" s="29">
        <v>1</v>
      </c>
      <c r="B4" s="30" t="s">
        <v>2</v>
      </c>
      <c r="C4" s="43">
        <f>D4+M4+N4</f>
        <v>24022047.7068</v>
      </c>
      <c r="D4" s="44">
        <f aca="true" t="shared" si="0" ref="D4:D13">E4+L4</f>
        <v>19459654.95</v>
      </c>
      <c r="E4" s="44">
        <v>18662982.32</v>
      </c>
      <c r="F4" s="44">
        <f>E4*0.85</f>
        <v>15863534.972</v>
      </c>
      <c r="G4" s="31">
        <f>F4/E4</f>
        <v>0.85</v>
      </c>
      <c r="H4" s="44">
        <f>E4*0.13</f>
        <v>2426187.7016000003</v>
      </c>
      <c r="I4" s="31">
        <f>H4/E4</f>
        <v>0.13</v>
      </c>
      <c r="J4" s="44">
        <v>373259.65</v>
      </c>
      <c r="K4" s="31">
        <f aca="true" t="shared" si="1" ref="K4:K13">J4/E4</f>
        <v>0.020000000192895218</v>
      </c>
      <c r="L4" s="44">
        <v>796672.63</v>
      </c>
      <c r="M4" s="44">
        <f aca="true" t="shared" si="2" ref="M4:M13">E4*0.24</f>
        <v>4479115.7568</v>
      </c>
      <c r="N4" s="44">
        <v>83277</v>
      </c>
      <c r="O4" s="32" t="s">
        <v>6</v>
      </c>
      <c r="P4" s="33">
        <v>39864</v>
      </c>
      <c r="Q4" s="34">
        <v>40</v>
      </c>
      <c r="R4" s="58">
        <f>2900000*0.24+2900000*0.02+720000</f>
        <v>1474000</v>
      </c>
      <c r="T4" s="20"/>
    </row>
    <row r="5" spans="1:18" s="6" customFormat="1" ht="42.75">
      <c r="A5" s="27">
        <v>2</v>
      </c>
      <c r="B5" s="30" t="s">
        <v>36</v>
      </c>
      <c r="C5" s="43">
        <f aca="true" t="shared" si="3" ref="C5:C12">D5+M5+N5</f>
        <v>56580160.607200004</v>
      </c>
      <c r="D5" s="44">
        <f t="shared" si="0"/>
        <v>45629161.78</v>
      </c>
      <c r="E5" s="44">
        <v>44816307.81</v>
      </c>
      <c r="F5" s="44">
        <f>E5*0.85</f>
        <v>38093861.6385</v>
      </c>
      <c r="G5" s="31">
        <f>F5/E5</f>
        <v>0.8499999999999999</v>
      </c>
      <c r="H5" s="44">
        <f>E5*0.13</f>
        <v>5826120.0153</v>
      </c>
      <c r="I5" s="31">
        <f>H5/E5</f>
        <v>0.13</v>
      </c>
      <c r="J5" s="44">
        <v>896326.16</v>
      </c>
      <c r="K5" s="31">
        <f t="shared" si="1"/>
        <v>0.020000000084790564</v>
      </c>
      <c r="L5" s="44">
        <v>812853.97</v>
      </c>
      <c r="M5" s="44">
        <f t="shared" si="2"/>
        <v>10755913.874400001</v>
      </c>
      <c r="N5" s="44">
        <f aca="true" t="shared" si="4" ref="N5:N12">L5*0.24</f>
        <v>195084.9528</v>
      </c>
      <c r="O5" s="32" t="s">
        <v>6</v>
      </c>
      <c r="P5" s="33">
        <v>40906</v>
      </c>
      <c r="Q5" s="34">
        <v>40</v>
      </c>
      <c r="R5" s="58">
        <v>200000</v>
      </c>
    </row>
    <row r="6" spans="1:18" s="6" customFormat="1" ht="42.75">
      <c r="A6" s="29">
        <v>3</v>
      </c>
      <c r="B6" s="37" t="s">
        <v>4</v>
      </c>
      <c r="C6" s="43">
        <f t="shared" si="3"/>
        <v>449971.2</v>
      </c>
      <c r="D6" s="44">
        <f t="shared" si="0"/>
        <v>362880</v>
      </c>
      <c r="E6" s="44">
        <f>F6+H6+J6</f>
        <v>362880</v>
      </c>
      <c r="F6" s="44">
        <f>28800*3/2*4.2</f>
        <v>181440</v>
      </c>
      <c r="G6" s="31">
        <f>F6/E6</f>
        <v>0.5</v>
      </c>
      <c r="H6" s="44">
        <v>0</v>
      </c>
      <c r="I6" s="31">
        <f>H6/E6</f>
        <v>0</v>
      </c>
      <c r="J6" s="44">
        <f>28800*3/2*4.2</f>
        <v>181440</v>
      </c>
      <c r="K6" s="31">
        <f t="shared" si="1"/>
        <v>0.5</v>
      </c>
      <c r="L6" s="44">
        <v>0</v>
      </c>
      <c r="M6" s="44">
        <f t="shared" si="2"/>
        <v>87091.2</v>
      </c>
      <c r="N6" s="44">
        <f t="shared" si="4"/>
        <v>0</v>
      </c>
      <c r="O6" s="32" t="s">
        <v>11</v>
      </c>
      <c r="P6" s="33">
        <v>39847</v>
      </c>
      <c r="Q6" s="34">
        <v>36</v>
      </c>
      <c r="R6" s="58">
        <f>J6+M6</f>
        <v>268531.2</v>
      </c>
    </row>
    <row r="7" spans="1:18" s="6" customFormat="1" ht="15">
      <c r="A7" s="29">
        <v>4</v>
      </c>
      <c r="B7" s="37" t="s">
        <v>8</v>
      </c>
      <c r="C7" s="43">
        <f>D7+M7+N7</f>
        <v>58422480.2408</v>
      </c>
      <c r="D7" s="44">
        <f t="shared" si="0"/>
        <v>47114903.42</v>
      </c>
      <c r="E7" s="44">
        <v>41202590</v>
      </c>
      <c r="F7" s="44">
        <f>E7*0.5</f>
        <v>20601295</v>
      </c>
      <c r="G7" s="31">
        <f>F7/E7</f>
        <v>0.5</v>
      </c>
      <c r="H7" s="44">
        <v>0</v>
      </c>
      <c r="I7" s="31">
        <f>H7/E7</f>
        <v>0</v>
      </c>
      <c r="J7" s="44">
        <v>20601295</v>
      </c>
      <c r="K7" s="31">
        <f t="shared" si="1"/>
        <v>0.5</v>
      </c>
      <c r="L7" s="44">
        <v>5912313.42</v>
      </c>
      <c r="M7" s="44">
        <f t="shared" si="2"/>
        <v>9888621.6</v>
      </c>
      <c r="N7" s="44">
        <f t="shared" si="4"/>
        <v>1418955.2208</v>
      </c>
      <c r="O7" s="32" t="s">
        <v>7</v>
      </c>
      <c r="P7" s="33">
        <v>40311</v>
      </c>
      <c r="Q7" s="34">
        <v>40</v>
      </c>
      <c r="R7" s="58">
        <v>11775884.2</v>
      </c>
    </row>
    <row r="8" spans="1:18" s="6" customFormat="1" ht="57">
      <c r="A8" s="29">
        <v>5</v>
      </c>
      <c r="B8" s="35" t="s">
        <v>12</v>
      </c>
      <c r="C8" s="43">
        <f t="shared" si="3"/>
        <v>619132</v>
      </c>
      <c r="D8" s="44">
        <f t="shared" si="0"/>
        <v>499300</v>
      </c>
      <c r="E8" s="44">
        <f>F8+H8+J8</f>
        <v>499300</v>
      </c>
      <c r="F8" s="44">
        <f>489314*0.85/0.98</f>
        <v>424405</v>
      </c>
      <c r="G8" s="31">
        <f>F8/E8</f>
        <v>0.85</v>
      </c>
      <c r="H8" s="44">
        <f>489314*0.13/0.98</f>
        <v>64909</v>
      </c>
      <c r="I8" s="31">
        <f>H8/E8</f>
        <v>0.13</v>
      </c>
      <c r="J8" s="44">
        <v>9986</v>
      </c>
      <c r="K8" s="31">
        <f t="shared" si="1"/>
        <v>0.02</v>
      </c>
      <c r="L8" s="44">
        <v>0</v>
      </c>
      <c r="M8" s="44">
        <f t="shared" si="2"/>
        <v>119832</v>
      </c>
      <c r="N8" s="44">
        <f t="shared" si="4"/>
        <v>0</v>
      </c>
      <c r="O8" s="32" t="s">
        <v>13</v>
      </c>
      <c r="P8" s="33">
        <v>40294</v>
      </c>
      <c r="Q8" s="34">
        <v>22</v>
      </c>
      <c r="R8" s="58">
        <v>2218</v>
      </c>
    </row>
    <row r="9" spans="1:19" s="6" customFormat="1" ht="42.75">
      <c r="A9" s="29">
        <v>6</v>
      </c>
      <c r="B9" s="35" t="s">
        <v>15</v>
      </c>
      <c r="C9" s="43">
        <f t="shared" si="3"/>
        <v>233420661.56</v>
      </c>
      <c r="D9" s="44">
        <f t="shared" si="0"/>
        <v>188242469</v>
      </c>
      <c r="E9" s="44">
        <f>F9+H9+J9</f>
        <v>164218391</v>
      </c>
      <c r="F9" s="44">
        <f>160934025*0.8/0.98</f>
        <v>131374714.28571428</v>
      </c>
      <c r="G9" s="31">
        <f>F9/E9/0.98</f>
        <v>0.8163265398440671</v>
      </c>
      <c r="H9" s="44">
        <f>160934025*0.18/0.98</f>
        <v>29559310.714285716</v>
      </c>
      <c r="I9" s="31">
        <f>H9/E9/0.98</f>
        <v>0.1836734714649151</v>
      </c>
      <c r="J9" s="44">
        <v>3284366</v>
      </c>
      <c r="K9" s="31">
        <f t="shared" si="1"/>
        <v>0.019999988917197467</v>
      </c>
      <c r="L9" s="44">
        <v>24024078</v>
      </c>
      <c r="M9" s="44">
        <f t="shared" si="2"/>
        <v>39412413.839999996</v>
      </c>
      <c r="N9" s="44">
        <f t="shared" si="4"/>
        <v>5765778.72</v>
      </c>
      <c r="O9" s="38" t="s">
        <v>10</v>
      </c>
      <c r="P9" s="33">
        <v>40359</v>
      </c>
      <c r="Q9" s="34">
        <v>30</v>
      </c>
      <c r="R9" s="58">
        <v>29246404</v>
      </c>
      <c r="S9" s="20"/>
    </row>
    <row r="10" spans="1:18" s="6" customFormat="1" ht="15">
      <c r="A10" s="29">
        <v>7</v>
      </c>
      <c r="B10" s="37" t="s">
        <v>3</v>
      </c>
      <c r="C10" s="43">
        <f t="shared" si="3"/>
        <v>623720</v>
      </c>
      <c r="D10" s="44">
        <f t="shared" si="0"/>
        <v>503000</v>
      </c>
      <c r="E10" s="44">
        <f>F10+H10+J10</f>
        <v>440000</v>
      </c>
      <c r="F10" s="44">
        <v>374000</v>
      </c>
      <c r="G10" s="31">
        <f aca="true" t="shared" si="5" ref="G10:G16">F10/E10</f>
        <v>0.85</v>
      </c>
      <c r="H10" s="44">
        <v>57200</v>
      </c>
      <c r="I10" s="31">
        <f aca="true" t="shared" si="6" ref="I10:I18">H10/E10</f>
        <v>0.13</v>
      </c>
      <c r="J10" s="44">
        <v>8800</v>
      </c>
      <c r="K10" s="31">
        <f t="shared" si="1"/>
        <v>0.02</v>
      </c>
      <c r="L10" s="44">
        <f>78120/1.24</f>
        <v>63000</v>
      </c>
      <c r="M10" s="44">
        <f t="shared" si="2"/>
        <v>105600</v>
      </c>
      <c r="N10" s="44">
        <f t="shared" si="4"/>
        <v>15120</v>
      </c>
      <c r="O10" s="32" t="s">
        <v>9</v>
      </c>
      <c r="P10" s="33">
        <v>40479</v>
      </c>
      <c r="Q10" s="34">
        <v>25</v>
      </c>
      <c r="R10" s="58">
        <f>J10+L10+M10+N10</f>
        <v>192520</v>
      </c>
    </row>
    <row r="11" spans="1:18" s="6" customFormat="1" ht="28.5">
      <c r="A11" s="29">
        <v>8</v>
      </c>
      <c r="B11" s="37" t="s">
        <v>17</v>
      </c>
      <c r="C11" s="43">
        <f t="shared" si="3"/>
        <v>579160603.7199999</v>
      </c>
      <c r="D11" s="44">
        <f t="shared" si="0"/>
        <v>467065003</v>
      </c>
      <c r="E11" s="44">
        <f>F11+H11+J11</f>
        <v>418863893</v>
      </c>
      <c r="F11" s="44">
        <f>410486616*0.85/0.98</f>
        <v>356034309.79591835</v>
      </c>
      <c r="G11" s="31">
        <f t="shared" si="5"/>
        <v>0.8500000017808131</v>
      </c>
      <c r="H11" s="44">
        <f>410486616*0.13/0.98</f>
        <v>54452306.20408163</v>
      </c>
      <c r="I11" s="31">
        <f t="shared" si="6"/>
        <v>0.13000000027235967</v>
      </c>
      <c r="J11" s="44">
        <v>8377277</v>
      </c>
      <c r="K11" s="31">
        <f t="shared" si="1"/>
        <v>0.019999997946827084</v>
      </c>
      <c r="L11" s="44">
        <v>48201110</v>
      </c>
      <c r="M11" s="44">
        <f t="shared" si="2"/>
        <v>100527334.32</v>
      </c>
      <c r="N11" s="44">
        <f t="shared" si="4"/>
        <v>11568266.4</v>
      </c>
      <c r="O11" s="38" t="s">
        <v>10</v>
      </c>
      <c r="P11" s="33">
        <v>40641</v>
      </c>
      <c r="Q11" s="34">
        <v>46</v>
      </c>
      <c r="R11" s="57">
        <v>0</v>
      </c>
    </row>
    <row r="12" spans="1:18" s="6" customFormat="1" ht="15">
      <c r="A12" s="29"/>
      <c r="B12" s="36" t="s">
        <v>27</v>
      </c>
      <c r="C12" s="43">
        <f t="shared" si="3"/>
        <v>117482483.12</v>
      </c>
      <c r="D12" s="44">
        <f t="shared" si="0"/>
        <v>94743938</v>
      </c>
      <c r="E12" s="44">
        <v>94743938</v>
      </c>
      <c r="F12" s="44">
        <f>E12*0.85</f>
        <v>80532347.3</v>
      </c>
      <c r="G12" s="31">
        <f t="shared" si="5"/>
        <v>0.85</v>
      </c>
      <c r="H12" s="44">
        <f>E12*0.13</f>
        <v>12316711.940000001</v>
      </c>
      <c r="I12" s="31">
        <f t="shared" si="6"/>
        <v>0.13</v>
      </c>
      <c r="J12" s="44">
        <f>E12*0.02</f>
        <v>1894878.76</v>
      </c>
      <c r="K12" s="31">
        <f t="shared" si="1"/>
        <v>0.02</v>
      </c>
      <c r="L12" s="44">
        <v>0</v>
      </c>
      <c r="M12" s="44">
        <f t="shared" si="2"/>
        <v>22738545.119999997</v>
      </c>
      <c r="N12" s="44">
        <f t="shared" si="4"/>
        <v>0</v>
      </c>
      <c r="O12" s="38"/>
      <c r="P12" s="33"/>
      <c r="Q12" s="34"/>
      <c r="R12" s="58">
        <v>516000</v>
      </c>
    </row>
    <row r="13" spans="1:18" s="3" customFormat="1" ht="28.5">
      <c r="A13" s="29">
        <v>9</v>
      </c>
      <c r="B13" s="37" t="s">
        <v>16</v>
      </c>
      <c r="C13" s="43">
        <f>D13+M13+N13</f>
        <v>11268606.202800002</v>
      </c>
      <c r="D13" s="44">
        <f t="shared" si="0"/>
        <v>9089931.530000001</v>
      </c>
      <c r="E13" s="44">
        <v>8862006.97</v>
      </c>
      <c r="F13" s="44">
        <f>E13*0.85</f>
        <v>7532705.924500001</v>
      </c>
      <c r="G13" s="31">
        <f t="shared" si="5"/>
        <v>0.85</v>
      </c>
      <c r="H13" s="44">
        <f>E13*0.13</f>
        <v>1152060.9061</v>
      </c>
      <c r="I13" s="31">
        <f t="shared" si="6"/>
        <v>0.13</v>
      </c>
      <c r="J13" s="44">
        <v>177240.14</v>
      </c>
      <c r="K13" s="31">
        <f t="shared" si="1"/>
        <v>0.020000000067704755</v>
      </c>
      <c r="L13" s="44">
        <v>227924.56</v>
      </c>
      <c r="M13" s="44">
        <f t="shared" si="2"/>
        <v>2126881.6728000003</v>
      </c>
      <c r="N13" s="44">
        <v>51793</v>
      </c>
      <c r="O13" s="32" t="s">
        <v>14</v>
      </c>
      <c r="P13" s="33">
        <v>40711</v>
      </c>
      <c r="Q13" s="39">
        <v>21</v>
      </c>
      <c r="R13" s="59">
        <f>J13+L13+M13+N13</f>
        <v>2583839.3728000005</v>
      </c>
    </row>
    <row r="14" spans="1:18" s="3" customFormat="1" ht="28.5">
      <c r="A14" s="29">
        <v>10</v>
      </c>
      <c r="B14" s="37" t="s">
        <v>38</v>
      </c>
      <c r="C14" s="43">
        <f>D14+M14+N14</f>
        <v>18843750.92</v>
      </c>
      <c r="D14" s="44">
        <f>E14+L14</f>
        <v>15196573</v>
      </c>
      <c r="E14" s="44">
        <v>15195283</v>
      </c>
      <c r="F14" s="44">
        <f>E14*0.85</f>
        <v>12915990.549999999</v>
      </c>
      <c r="G14" s="31">
        <f>F14/E14</f>
        <v>0.85</v>
      </c>
      <c r="H14" s="44">
        <f>E14*0.13</f>
        <v>1975386.79</v>
      </c>
      <c r="I14" s="31">
        <f t="shared" si="6"/>
        <v>0.13</v>
      </c>
      <c r="J14" s="44">
        <v>303906</v>
      </c>
      <c r="K14" s="31">
        <f>J14/E14</f>
        <v>0.020000022375364777</v>
      </c>
      <c r="L14" s="44">
        <v>1290</v>
      </c>
      <c r="M14" s="44">
        <f>E14*0.24</f>
        <v>3646867.92</v>
      </c>
      <c r="N14" s="44">
        <v>310</v>
      </c>
      <c r="O14" s="32" t="s">
        <v>14</v>
      </c>
      <c r="P14" s="54">
        <v>2012</v>
      </c>
      <c r="Q14" s="39">
        <v>34</v>
      </c>
      <c r="R14" s="60">
        <v>305506</v>
      </c>
    </row>
    <row r="15" spans="1:18" s="3" customFormat="1" ht="28.5">
      <c r="A15" s="29">
        <v>11</v>
      </c>
      <c r="B15" s="37" t="s">
        <v>33</v>
      </c>
      <c r="C15" s="47">
        <f>D15+M15+N15</f>
        <v>20356621.2</v>
      </c>
      <c r="D15" s="49">
        <f>E15+L15</f>
        <v>16416630</v>
      </c>
      <c r="E15" s="49">
        <v>16401630</v>
      </c>
      <c r="F15" s="49">
        <f>E15*0.8342</f>
        <v>13682239.746000001</v>
      </c>
      <c r="G15" s="51">
        <f t="shared" si="5"/>
        <v>0.8342</v>
      </c>
      <c r="H15" s="49">
        <f>E15*0.13</f>
        <v>2132211.9</v>
      </c>
      <c r="I15" s="51">
        <f t="shared" si="6"/>
        <v>0.13</v>
      </c>
      <c r="J15" s="49">
        <v>586866.55</v>
      </c>
      <c r="K15" s="51">
        <f>J15/E15</f>
        <v>0.03578098945043877</v>
      </c>
      <c r="L15" s="49">
        <v>15000</v>
      </c>
      <c r="M15" s="49">
        <f>E15*0.24</f>
        <v>3936391.1999999997</v>
      </c>
      <c r="N15" s="49">
        <v>3600</v>
      </c>
      <c r="O15" s="39" t="s">
        <v>32</v>
      </c>
      <c r="P15" s="54">
        <v>2012</v>
      </c>
      <c r="Q15" s="39">
        <v>27</v>
      </c>
      <c r="R15" s="58">
        <v>0</v>
      </c>
    </row>
    <row r="16" spans="1:18" s="3" customFormat="1" ht="15">
      <c r="A16" s="29"/>
      <c r="B16" s="36" t="s">
        <v>27</v>
      </c>
      <c r="C16" s="43">
        <f>D16+M16+N16</f>
        <v>3565026.8707999997</v>
      </c>
      <c r="D16" s="48">
        <f>E16+L16</f>
        <v>2875021.67</v>
      </c>
      <c r="E16" s="48">
        <v>2872521.67</v>
      </c>
      <c r="F16" s="48">
        <f>E16*0.7937</f>
        <v>2279920.4494789997</v>
      </c>
      <c r="G16" s="53">
        <f t="shared" si="5"/>
        <v>0.7937</v>
      </c>
      <c r="H16" s="48">
        <f>E16*0.13</f>
        <v>373427.8171</v>
      </c>
      <c r="I16" s="53">
        <f t="shared" si="6"/>
        <v>0.13</v>
      </c>
      <c r="J16" s="48">
        <v>219178.84</v>
      </c>
      <c r="K16" s="53">
        <f>J16/E16</f>
        <v>0.07630189261548721</v>
      </c>
      <c r="L16" s="48">
        <v>2500</v>
      </c>
      <c r="M16" s="48">
        <f>E16*0.24</f>
        <v>689405.2008</v>
      </c>
      <c r="N16" s="48">
        <v>600</v>
      </c>
      <c r="O16" s="38"/>
      <c r="P16" s="52"/>
      <c r="Q16" s="39"/>
      <c r="R16" s="59">
        <f>J16+L16+M16+N16</f>
        <v>911684.0408</v>
      </c>
    </row>
    <row r="17" spans="1:18" s="4" customFormat="1" ht="18" customHeight="1">
      <c r="A17" s="40"/>
      <c r="B17" s="27" t="s">
        <v>28</v>
      </c>
      <c r="C17" s="41">
        <f>C4+C5+C6+C7+C8+C9+C10+C12+C13+C16</f>
        <v>506454289.5084</v>
      </c>
      <c r="D17" s="41">
        <f aca="true" t="shared" si="7" ref="D17:L17">D4+D5+D6+D7+D8+D9+D10+D12+D13+D16</f>
        <v>408520260.34999996</v>
      </c>
      <c r="E17" s="41">
        <f t="shared" si="7"/>
        <v>376680917.77000004</v>
      </c>
      <c r="F17" s="41">
        <f t="shared" si="7"/>
        <v>297258224.57019323</v>
      </c>
      <c r="G17" s="42">
        <f>F17/E17</f>
        <v>0.7891512698068183</v>
      </c>
      <c r="H17" s="41">
        <f t="shared" si="7"/>
        <v>51775928.09438572</v>
      </c>
      <c r="I17" s="42">
        <f t="shared" si="6"/>
        <v>0.13745301567413062</v>
      </c>
      <c r="J17" s="41">
        <f t="shared" si="7"/>
        <v>27646770.55</v>
      </c>
      <c r="K17" s="42">
        <f>J17/E17</f>
        <v>0.07339572897313852</v>
      </c>
      <c r="L17" s="41">
        <f t="shared" si="7"/>
        <v>31839342.58</v>
      </c>
      <c r="M17" s="41">
        <f>M4+M5+M6+M7+M8+M9+M10+M12+M13+M16</f>
        <v>90403420.2648</v>
      </c>
      <c r="N17" s="41">
        <f>N4+N5+N6+N7+N8+N9+N10+N12+N13+N16</f>
        <v>7530608.8936</v>
      </c>
      <c r="O17" s="26"/>
      <c r="P17" s="34"/>
      <c r="Q17" s="34"/>
      <c r="R17" s="57"/>
    </row>
    <row r="18" spans="1:18" s="4" customFormat="1" ht="18.75" customHeight="1">
      <c r="A18" s="34"/>
      <c r="B18" s="27" t="s">
        <v>29</v>
      </c>
      <c r="C18" s="45">
        <f>C4+C5+C6+C7+C8+C9+C10+C11+C13+C15</f>
        <v>984924004.4376</v>
      </c>
      <c r="D18" s="45">
        <f aca="true" t="shared" si="8" ref="D18:N18">D4+D5+D6+D7+D8+D9+D10+D11+D13+D15</f>
        <v>794382933.68</v>
      </c>
      <c r="E18" s="45">
        <f t="shared" si="8"/>
        <v>714329981.1</v>
      </c>
      <c r="F18" s="45">
        <f t="shared" si="8"/>
        <v>584162506.3626326</v>
      </c>
      <c r="G18" s="42">
        <f>F18/E18</f>
        <v>0.8177768283827008</v>
      </c>
      <c r="H18" s="45">
        <f t="shared" si="8"/>
        <v>95670306.44136736</v>
      </c>
      <c r="I18" s="42">
        <f t="shared" si="6"/>
        <v>0.13393012889371408</v>
      </c>
      <c r="J18" s="45">
        <f t="shared" si="8"/>
        <v>34496856.5</v>
      </c>
      <c r="K18" s="42">
        <f>J18/E18</f>
        <v>0.04829260623623571</v>
      </c>
      <c r="L18" s="45">
        <f t="shared" si="8"/>
        <v>80052952.58</v>
      </c>
      <c r="M18" s="45">
        <f t="shared" si="8"/>
        <v>171439195.464</v>
      </c>
      <c r="N18" s="45">
        <f t="shared" si="8"/>
        <v>19101875.2936</v>
      </c>
      <c r="O18" s="32"/>
      <c r="P18" s="34"/>
      <c r="Q18" s="34"/>
      <c r="R18" s="58">
        <f>SUM(R3:R16)</f>
        <v>47476586.813599996</v>
      </c>
    </row>
    <row r="19" spans="3:18" s="4" customFormat="1" ht="12.75">
      <c r="C19" s="46"/>
      <c r="D19" s="46"/>
      <c r="E19" s="46"/>
      <c r="F19" s="46"/>
      <c r="G19" s="46"/>
      <c r="H19" s="46"/>
      <c r="N19" s="24"/>
      <c r="O19" s="13"/>
      <c r="R19" s="61"/>
    </row>
    <row r="20" spans="15:18" s="4" customFormat="1" ht="12.75">
      <c r="O20" s="13"/>
      <c r="R20" s="61"/>
    </row>
    <row r="21" spans="6:18" s="4" customFormat="1" ht="12.75">
      <c r="F21" s="46"/>
      <c r="M21" s="50"/>
      <c r="O21" s="13"/>
      <c r="R21" s="61"/>
    </row>
    <row r="22" spans="1:18" s="5" customFormat="1" ht="12.75">
      <c r="A22" s="11"/>
      <c r="B22" s="22"/>
      <c r="C22" s="22"/>
      <c r="D22" s="14"/>
      <c r="E22" s="14"/>
      <c r="F22" s="14"/>
      <c r="G22" s="14"/>
      <c r="H22" s="14"/>
      <c r="I22" s="14"/>
      <c r="J22" s="14"/>
      <c r="K22" s="14"/>
      <c r="L22" s="70" t="s">
        <v>40</v>
      </c>
      <c r="M22" s="70"/>
      <c r="N22" s="70"/>
      <c r="O22" s="70"/>
      <c r="R22" s="62"/>
    </row>
    <row r="23" spans="1:18" s="5" customFormat="1" ht="12.75">
      <c r="A23" s="11"/>
      <c r="B23" s="12"/>
      <c r="C23" s="12"/>
      <c r="F23" s="14"/>
      <c r="O23" s="15"/>
      <c r="R23" s="62"/>
    </row>
    <row r="24" spans="1:18" s="5" customFormat="1" ht="12.75">
      <c r="A24" s="11"/>
      <c r="B24" s="12"/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R24" s="62"/>
    </row>
    <row r="25" spans="1:14" ht="15">
      <c r="A25" s="11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3" ht="12.75">
      <c r="A26" s="11"/>
      <c r="B26" s="18"/>
      <c r="C26" s="18"/>
    </row>
    <row r="31" spans="2:3" ht="12.75">
      <c r="B31" s="21"/>
      <c r="C31" s="21"/>
    </row>
    <row r="32" spans="2:3" ht="12.75">
      <c r="B32" s="23"/>
      <c r="C32" s="23"/>
    </row>
  </sheetData>
  <sheetProtection/>
  <mergeCells count="6">
    <mergeCell ref="A2:A3"/>
    <mergeCell ref="F2:G2"/>
    <mergeCell ref="H2:I2"/>
    <mergeCell ref="J2:K2"/>
    <mergeCell ref="B2:B3"/>
    <mergeCell ref="L22:O22"/>
  </mergeCells>
  <printOptions horizontalCentered="1"/>
  <pageMargins left="0" right="0" top="0.7874015748031497" bottom="0.5905511811023623" header="0.5118110236220472" footer="0.5118110236220472"/>
  <pageSetup fitToWidth="2" horizontalDpi="600" verticalDpi="600" orientation="landscape" paperSize="9" scale="65" r:id="rId1"/>
  <headerFooter alignWithMargins="0">
    <oddHeader>&amp;C&amp;"Arial,Aldin"&amp;11PROIECTELE CONSILIULUI JUDETEAN MURES AFLATE IN DERULARE</oddHeader>
    <oddFooter>&amp;C&amp;P / &amp;N&amp;R&amp;D</oddFoot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2011-11-16T12:03:01Z</cp:lastPrinted>
  <dcterms:created xsi:type="dcterms:W3CDTF">2005-10-11T10:18:32Z</dcterms:created>
  <dcterms:modified xsi:type="dcterms:W3CDTF">2012-01-25T09:03:15Z</dcterms:modified>
  <cp:category/>
  <cp:version/>
  <cp:contentType/>
  <cp:contentStatus/>
</cp:coreProperties>
</file>