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590" windowHeight="10950" tabRatio="784" activeTab="0"/>
  </bookViews>
  <sheets>
    <sheet name="dev general" sheetId="1" r:id="rId1"/>
    <sheet name="dev pe obiect1" sheetId="2" r:id="rId2"/>
  </sheets>
  <definedNames/>
  <calcPr fullCalcOnLoad="1"/>
</workbook>
</file>

<file path=xl/sharedStrings.xml><?xml version="1.0" encoding="utf-8"?>
<sst xmlns="http://schemas.openxmlformats.org/spreadsheetml/2006/main" count="167" uniqueCount="154">
  <si>
    <t>TVA</t>
  </si>
  <si>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</si>
  <si>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</si>
  <si>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</si>
  <si>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</si>
  <si>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</si>
  <si>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</si>
  <si>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</si>
  <si>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</si>
  <si>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</si>
  <si>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</si>
  <si>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</si>
  <si>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</si>
  <si>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</si>
  <si>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</si>
  <si>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</si>
  <si>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</si>
  <si>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</si>
  <si>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</si>
  <si>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</si>
  <si>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</si>
  <si>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</si>
  <si>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</si>
  <si>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</si>
  <si>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</si>
  <si>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</si>
  <si>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Probe tehnologice si teste</t>
  </si>
  <si>
    <t>TOTAL GENERAL</t>
  </si>
  <si>
    <t>Din care C+M</t>
  </si>
  <si>
    <t>TOTAL III.</t>
  </si>
  <si>
    <t>Terasamente</t>
  </si>
  <si>
    <t>4.1.1.</t>
  </si>
  <si>
    <t>CONSILIUL JUDETEAN MURES</t>
  </si>
  <si>
    <t>Parte carosabila</t>
  </si>
  <si>
    <t>Drumuri laterale</t>
  </si>
  <si>
    <t>Semnalizare rutiera</t>
  </si>
  <si>
    <t>VARIANTA A</t>
  </si>
  <si>
    <t>PROIECTANT : SC GEORGE CONSTRUCT SRL</t>
  </si>
  <si>
    <t>J26/616/2000</t>
  </si>
  <si>
    <t>RO13532093</t>
  </si>
  <si>
    <t>TG.MURES , STR SALCIILOR NR.10/13</t>
  </si>
  <si>
    <t xml:space="preserve"> DEVIZUL GENERAL AL OBIECTIVULUI DE INVESTITII</t>
  </si>
  <si>
    <t>Nr. Crt.</t>
  </si>
  <si>
    <t xml:space="preserve">"REABILITAREA DRUMULUI JUDETEAN DJ 151 LUDUS-SARMASU-LIMITA JUD.BISTRITA NASAUD </t>
  </si>
  <si>
    <t xml:space="preserve"> KM 9+000 - 10+000 , JUD. MURES"</t>
  </si>
  <si>
    <t>1.4.</t>
  </si>
  <si>
    <t>Cheltuieli pentru relocarea / protectia utilitatilor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</si>
  <si>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</si>
  <si>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</si>
  <si>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</si>
  <si>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</si>
  <si>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</si>
  <si>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</si>
  <si>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</si>
  <si>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</si>
  <si>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</si>
  <si>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</si>
  <si>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</si>
  <si>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</si>
  <si>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Proiectare</t>
  </si>
  <si>
    <t>3.5.1. Tema de proiectare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</si>
  <si>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</si>
  <si>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</si>
  <si>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</si>
  <si>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</si>
  <si>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</si>
  <si>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</si>
  <si>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</si>
  <si>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</si>
  <si>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</si>
  <si>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</si>
  <si>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3.8.1.2. pentru participarea proiectantului la fazele incluse in programul de control al lucrarilor de executie , avizat de catre Inspectoratul de Stat in Constructii</t>
  </si>
  <si>
    <t>3.8.2.Dirigentie de santier</t>
  </si>
  <si>
    <t>TOTAL CAPITOL 3</t>
  </si>
  <si>
    <t xml:space="preserve">CAPITOLUL 4 </t>
  </si>
  <si>
    <t>Cheltuieli pentru investitia de baza</t>
  </si>
  <si>
    <t>Montaj utilaje, echipamente tehnologice si functionale</t>
  </si>
  <si>
    <t>Utilaje , echipamente tehnologice si functionale , care necesita montaj</t>
  </si>
  <si>
    <t>Utilaje , echipamente tehnologice si functionale , care nu necesita montaj si echipamente de transport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</si>
  <si>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</si>
  <si>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</si>
  <si>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</si>
  <si>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</si>
  <si>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</si>
  <si>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5.2.2. Cota aferenta ISC pentru controlul calitatii lucrarilor de constructii</t>
  </si>
  <si>
    <t>5.2.3. Cota aferenta ISC pentru controlul statului in amenajarea teritoriului , urbanism si pentru autorizarea lucrarilor de constructii</t>
  </si>
  <si>
    <t>5.2.4. Cota aferenta Casei Sociale a Constructorilor - CSC</t>
  </si>
  <si>
    <t>5.2.5. Taxe pentru acorduri , avize conforme si autorizatia de construire / desfiintare</t>
  </si>
  <si>
    <t>5.4.</t>
  </si>
  <si>
    <t>Cheltuieli pentru informare si publicitate</t>
  </si>
  <si>
    <t>TOTAL CAPITOL 5</t>
  </si>
  <si>
    <t>CAPITOLUL 6</t>
  </si>
  <si>
    <t xml:space="preserve">Cheltuieli pentru probe tehnologice si teste </t>
  </si>
  <si>
    <t>TOTAL CAPITOL 6</t>
  </si>
  <si>
    <t xml:space="preserve">DATA </t>
  </si>
  <si>
    <t xml:space="preserve">BENEFICIAR / INVESTITOR </t>
  </si>
  <si>
    <t xml:space="preserve">INTOCMIT , </t>
  </si>
  <si>
    <t>PROIECTANT</t>
  </si>
  <si>
    <t xml:space="preserve">SC GEORGE CONSTRUCT SRL </t>
  </si>
  <si>
    <t>4.1.1. DJ151 km 9+000 - 10+000 - VARIANTA A</t>
  </si>
  <si>
    <t>Valoare           (fara TVA )</t>
  </si>
  <si>
    <t xml:space="preserve">Valoare               cu TVA </t>
  </si>
  <si>
    <t>Cap.4 - Cheltuieli pentru investitia de baza</t>
  </si>
  <si>
    <t>4.1</t>
  </si>
  <si>
    <t>4.1.2.</t>
  </si>
  <si>
    <t>4.1.3.</t>
  </si>
  <si>
    <t>4.1.4.</t>
  </si>
  <si>
    <t>4.1.5.</t>
  </si>
  <si>
    <t>Montaj utilaje ,echipamente tehnologice si functionale</t>
  </si>
  <si>
    <t>4.3</t>
  </si>
  <si>
    <t>Utilaje , echipamente tehnologice si functionale care necesita montaj</t>
  </si>
  <si>
    <t>4.4</t>
  </si>
  <si>
    <t>Utilaje , echipamente tehnologice si functionale care nu necesita montaj si echipament de transport</t>
  </si>
  <si>
    <t>4.6</t>
  </si>
  <si>
    <t xml:space="preserve">TOTAL I </t>
  </si>
  <si>
    <t>TOTAL II</t>
  </si>
  <si>
    <t>Total deviz pe obiect</t>
  </si>
  <si>
    <t xml:space="preserve">VALOARE             CU TVA </t>
  </si>
  <si>
    <t>DEVIZUL OBIECTULUI</t>
  </si>
  <si>
    <t>TVA (19%)</t>
  </si>
  <si>
    <r>
      <t xml:space="preserve">Amenajari pentru protectia mediului si aducerea la starea initiala
</t>
    </r>
    <r>
      <rPr>
        <i/>
        <sz val="10"/>
        <rFont val="Calibri"/>
        <family val="2"/>
      </rPr>
      <t xml:space="preserve"> - NEELIGIBIL</t>
    </r>
  </si>
  <si>
    <t>3.1.1. Studii de teren - NEELIGIBIL</t>
  </si>
  <si>
    <t>3.1.3.Alte studii specifice- NEELIGIBIL</t>
  </si>
  <si>
    <t>Documentatii suport si cheltuieli pentru obtinerea de avize, acorduri si autorizatii- NEELIGIBIL</t>
  </si>
  <si>
    <t>Studii- NEELIGIBIL</t>
  </si>
  <si>
    <t>Expertiza tehnica - NEELIGIBIL</t>
  </si>
  <si>
    <t>3.5.3. Studiu de fezabilitate / Documentatie de avizare a lucrarilor de interventii si deviz general- NEELIGIBIL</t>
  </si>
  <si>
    <t>3.5.4. Documentatiile tehnice necesare in vederea obtinerii avizelor / acordurilor / autorizatiilor - NEELIGIBIL</t>
  </si>
  <si>
    <t>Asistenta tehnica - NEELIGIBIL</t>
  </si>
  <si>
    <t>Consultanta- NEELIGIBIL</t>
  </si>
  <si>
    <t>Organizarea procedurilor de achizitie - NEELIGIBIL</t>
  </si>
  <si>
    <t>Cheltuieli pentru obtinerea si amenajarea terenului- NEELIGIBIL</t>
  </si>
  <si>
    <t>5.1.2. Cheltuieli conexe organizarii santierului- NEELIGIBIL</t>
  </si>
  <si>
    <t>Comisioane, cote,taxe , costul creditului- NEELIGIBIL</t>
  </si>
  <si>
    <t xml:space="preserve">Cheltuieli neeligibile </t>
  </si>
  <si>
    <t>Cheltuieli eligibile</t>
  </si>
  <si>
    <t>Din care :</t>
  </si>
  <si>
    <t>Cheltuieli diverse si neprevazute</t>
  </si>
  <si>
    <t>3.2.1.Documentatii suport si cheltuieli pentru obtinerea de avize, acorduri si autorizatii- NEELIGIBIL</t>
  </si>
  <si>
    <t>3.2.2.Intocmirea documentatiilor, obținerea numarului cadastral provizoriu și inregistrarea terenului in CF- NEELIGIBIL</t>
  </si>
  <si>
    <t>3.2.3. Tarif evaluare impact asupra sigurantei rutiere , a auditului de siguranta rutiera si a primei inspectii de siguranta rutiera- NEELIGIBIL</t>
  </si>
  <si>
    <t>Asigurarea scurgerii apelor , din care :</t>
  </si>
  <si>
    <t>Reparatii pod</t>
  </si>
  <si>
    <t>4.1.3.1</t>
  </si>
  <si>
    <t>4.1.3.2.</t>
  </si>
  <si>
    <t>Lucrari de intretinere santuri si dispozitive de asigurare a scurgerii apelor</t>
  </si>
  <si>
    <t xml:space="preserve">"REABILITARE DRUM JUDETEAN DJ 151 LUDUS-SARMASU-LIMITA JUD.BISTRITA NASAUD </t>
  </si>
  <si>
    <t>Intocmit: Gorea Mihaela</t>
  </si>
  <si>
    <t>Verificat: Șef seviciu: Oarga Marieta</t>
  </si>
  <si>
    <r>
      <t>Verificat: Director executiv: M</t>
    </r>
    <r>
      <rPr>
        <sz val="9"/>
        <rFont val="Calibri"/>
        <family val="2"/>
      </rPr>
      <t>árton Katalin</t>
    </r>
  </si>
  <si>
    <t>VALOARE                ( fara TVA )</t>
  </si>
  <si>
    <t>ACTUALIZATĂ CONFORM OUG NR.114/2018</t>
  </si>
  <si>
    <t>ANEXA nr.1 la 
referat de aprobare</t>
  </si>
  <si>
    <t>03.10.2019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</si>
</sst>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  <numFmt numFmtId="180" formatCode="[$-F800]dddd\,\ mmmm\ dd\,\ yyyy"/>
    <numFmt numFmtId="181" formatCode="0;[Red]0"/>
    <numFmt numFmtId="182" formatCode="#,##0.000"/>
    <numFmt numFmtId="183" formatCode="0.0000%"/>
    <numFmt numFmtId="184" formatCode="0.000%"/>
    <numFmt numFmtId="185" formatCode="0.00000%"/>
    <numFmt numFmtId="186" formatCode="[$-418]d\ mmmm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Alignment="1">
      <alignment/>
    </xf>
    <xf numFmtId="172" fontId="0" fillId="33" borderId="0" xfId="0" applyNumberFormat="1" applyFill="1" applyAlignment="1">
      <alignment horizontal="center"/>
    </xf>
    <xf numFmtId="172" fontId="1" fillId="33" borderId="0" xfId="0" applyNumberFormat="1" applyFont="1" applyFill="1" applyBorder="1" applyAlignment="1">
      <alignment horizontal="center"/>
    </xf>
    <xf numFmtId="173" fontId="0" fillId="33" borderId="0" xfId="0" applyNumberFormat="1" applyFill="1" applyAlignment="1">
      <alignment/>
    </xf>
    <xf numFmtId="172" fontId="23" fillId="34" borderId="0" xfId="0" applyNumberFormat="1" applyFont="1" applyFill="1" applyAlignment="1">
      <alignment/>
    </xf>
    <xf numFmtId="173" fontId="23" fillId="34" borderId="0" xfId="0" applyNumberFormat="1" applyFont="1" applyFill="1" applyAlignment="1">
      <alignment/>
    </xf>
    <xf numFmtId="172" fontId="23" fillId="33" borderId="0" xfId="0" applyNumberFormat="1" applyFont="1" applyFill="1" applyAlignment="1">
      <alignment/>
    </xf>
    <xf numFmtId="173" fontId="23" fillId="33" borderId="0" xfId="0" applyNumberFormat="1" applyFont="1" applyFill="1" applyAlignment="1">
      <alignment/>
    </xf>
    <xf numFmtId="172" fontId="24" fillId="0" borderId="10" xfId="0" applyNumberFormat="1" applyFont="1" applyBorder="1" applyAlignment="1">
      <alignment horizontal="center"/>
    </xf>
    <xf numFmtId="172" fontId="24" fillId="0" borderId="11" xfId="0" applyNumberFormat="1" applyFont="1" applyBorder="1" applyAlignment="1">
      <alignment horizontal="center"/>
    </xf>
    <xf numFmtId="172" fontId="24" fillId="0" borderId="0" xfId="0" applyNumberFormat="1" applyFont="1" applyBorder="1" applyAlignment="1">
      <alignment horizontal="center"/>
    </xf>
    <xf numFmtId="172" fontId="24" fillId="0" borderId="12" xfId="0" applyNumberFormat="1" applyFont="1" applyBorder="1" applyAlignment="1">
      <alignment horizontal="center"/>
    </xf>
    <xf numFmtId="172" fontId="24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172" fontId="24" fillId="0" borderId="13" xfId="0" applyNumberFormat="1" applyFont="1" applyBorder="1" applyAlignment="1">
      <alignment/>
    </xf>
    <xf numFmtId="172" fontId="24" fillId="34" borderId="0" xfId="0" applyNumberFormat="1" applyFont="1" applyFill="1" applyAlignment="1">
      <alignment/>
    </xf>
    <xf numFmtId="172" fontId="24" fillId="0" borderId="14" xfId="0" applyNumberFormat="1" applyFont="1" applyBorder="1" applyAlignment="1">
      <alignment horizontal="center" vertical="center" wrapText="1"/>
    </xf>
    <xf numFmtId="172" fontId="24" fillId="0" borderId="0" xfId="0" applyNumberFormat="1" applyFont="1" applyAlignment="1">
      <alignment horizontal="center" vertical="center" wrapText="1"/>
    </xf>
    <xf numFmtId="172" fontId="24" fillId="0" borderId="14" xfId="0" applyNumberFormat="1" applyFont="1" applyBorder="1" applyAlignment="1">
      <alignment horizontal="center"/>
    </xf>
    <xf numFmtId="172" fontId="25" fillId="33" borderId="0" xfId="0" applyNumberFormat="1" applyFont="1" applyFill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172" fontId="24" fillId="0" borderId="0" xfId="0" applyNumberFormat="1" applyFont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3" fillId="33" borderId="0" xfId="0" applyFont="1" applyFill="1" applyAlignment="1">
      <alignment/>
    </xf>
    <xf numFmtId="1" fontId="23" fillId="33" borderId="0" xfId="0" applyNumberFormat="1" applyFont="1" applyFill="1" applyAlignment="1">
      <alignment horizontal="center"/>
    </xf>
    <xf numFmtId="172" fontId="24" fillId="33" borderId="15" xfId="0" applyNumberFormat="1" applyFont="1" applyFill="1" applyBorder="1" applyAlignment="1">
      <alignment horizontal="center"/>
    </xf>
    <xf numFmtId="172" fontId="24" fillId="33" borderId="14" xfId="0" applyNumberFormat="1" applyFont="1" applyFill="1" applyBorder="1" applyAlignment="1">
      <alignment horizontal="center"/>
    </xf>
    <xf numFmtId="1" fontId="24" fillId="33" borderId="14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1" fontId="24" fillId="33" borderId="16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172" fontId="24" fillId="33" borderId="0" xfId="0" applyNumberFormat="1" applyFont="1" applyFill="1" applyBorder="1" applyAlignment="1">
      <alignment horizontal="center"/>
    </xf>
    <xf numFmtId="172" fontId="24" fillId="33" borderId="16" xfId="0" applyNumberFormat="1" applyFont="1" applyFill="1" applyBorder="1" applyAlignment="1">
      <alignment horizontal="center" vertical="center" wrapText="1"/>
    </xf>
    <xf numFmtId="172" fontId="24" fillId="33" borderId="15" xfId="0" applyNumberFormat="1" applyFont="1" applyFill="1" applyBorder="1" applyAlignment="1">
      <alignment horizontal="center" vertical="center" wrapText="1"/>
    </xf>
    <xf numFmtId="172" fontId="24" fillId="33" borderId="14" xfId="0" applyNumberFormat="1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/>
    </xf>
    <xf numFmtId="172" fontId="23" fillId="33" borderId="17" xfId="0" applyNumberFormat="1" applyFont="1" applyFill="1" applyBorder="1" applyAlignment="1">
      <alignment horizontal="center"/>
    </xf>
    <xf numFmtId="0" fontId="23" fillId="33" borderId="17" xfId="0" applyFont="1" applyFill="1" applyBorder="1" applyAlignment="1">
      <alignment horizontal="left"/>
    </xf>
    <xf numFmtId="0" fontId="23" fillId="33" borderId="17" xfId="0" applyFont="1" applyFill="1" applyBorder="1" applyAlignment="1">
      <alignment vertical="center" wrapText="1"/>
    </xf>
    <xf numFmtId="0" fontId="24" fillId="33" borderId="18" xfId="0" applyFont="1" applyFill="1" applyBorder="1" applyAlignment="1">
      <alignment horizontal="left"/>
    </xf>
    <xf numFmtId="172" fontId="24" fillId="33" borderId="18" xfId="0" applyNumberFormat="1" applyFont="1" applyFill="1" applyBorder="1" applyAlignment="1">
      <alignment horizontal="center"/>
    </xf>
    <xf numFmtId="0" fontId="23" fillId="33" borderId="19" xfId="0" applyFont="1" applyFill="1" applyBorder="1" applyAlignment="1">
      <alignment horizontal="left"/>
    </xf>
    <xf numFmtId="172" fontId="23" fillId="33" borderId="19" xfId="0" applyNumberFormat="1" applyFont="1" applyFill="1" applyBorder="1" applyAlignment="1">
      <alignment horizontal="center"/>
    </xf>
    <xf numFmtId="0" fontId="23" fillId="33" borderId="20" xfId="0" applyFont="1" applyFill="1" applyBorder="1" applyAlignment="1">
      <alignment/>
    </xf>
    <xf numFmtId="172" fontId="23" fillId="33" borderId="20" xfId="0" applyNumberFormat="1" applyFont="1" applyFill="1" applyBorder="1" applyAlignment="1">
      <alignment horizontal="center"/>
    </xf>
    <xf numFmtId="0" fontId="23" fillId="33" borderId="19" xfId="0" applyFont="1" applyFill="1" applyBorder="1" applyAlignment="1">
      <alignment/>
    </xf>
    <xf numFmtId="172" fontId="1" fillId="34" borderId="0" xfId="0" applyNumberFormat="1" applyFont="1" applyFill="1" applyAlignment="1">
      <alignment/>
    </xf>
    <xf numFmtId="172" fontId="0" fillId="34" borderId="0" xfId="0" applyNumberFormat="1" applyFill="1" applyAlignment="1">
      <alignment horizontal="center"/>
    </xf>
    <xf numFmtId="0" fontId="24" fillId="33" borderId="21" xfId="0" applyFont="1" applyFill="1" applyBorder="1" applyAlignment="1">
      <alignment horizontal="center"/>
    </xf>
    <xf numFmtId="172" fontId="24" fillId="33" borderId="22" xfId="0" applyNumberFormat="1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172" fontId="23" fillId="33" borderId="24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172" fontId="23" fillId="33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172" fontId="23" fillId="33" borderId="28" xfId="0" applyNumberFormat="1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 vertical="center"/>
    </xf>
    <xf numFmtId="172" fontId="24" fillId="0" borderId="15" xfId="0" applyNumberFormat="1" applyFont="1" applyBorder="1" applyAlignment="1">
      <alignment horizontal="center" vertical="center" wrapText="1"/>
    </xf>
    <xf numFmtId="172" fontId="23" fillId="0" borderId="17" xfId="0" applyNumberFormat="1" applyFont="1" applyBorder="1" applyAlignment="1">
      <alignment/>
    </xf>
    <xf numFmtId="172" fontId="23" fillId="0" borderId="17" xfId="0" applyNumberFormat="1" applyFont="1" applyBorder="1" applyAlignment="1">
      <alignment vertical="center" wrapText="1"/>
    </xf>
    <xf numFmtId="172" fontId="24" fillId="0" borderId="29" xfId="0" applyNumberFormat="1" applyFont="1" applyBorder="1" applyAlignment="1">
      <alignment vertical="center" wrapText="1"/>
    </xf>
    <xf numFmtId="172" fontId="24" fillId="0" borderId="30" xfId="0" applyNumberFormat="1" applyFont="1" applyBorder="1" applyAlignment="1">
      <alignment horizontal="center"/>
    </xf>
    <xf numFmtId="172" fontId="23" fillId="0" borderId="31" xfId="0" applyNumberFormat="1" applyFont="1" applyBorder="1" applyAlignment="1">
      <alignment horizontal="center"/>
    </xf>
    <xf numFmtId="172" fontId="23" fillId="0" borderId="32" xfId="0" applyNumberFormat="1" applyFont="1" applyBorder="1" applyAlignment="1">
      <alignment/>
    </xf>
    <xf numFmtId="172" fontId="23" fillId="0" borderId="23" xfId="0" applyNumberFormat="1" applyFont="1" applyBorder="1" applyAlignment="1">
      <alignment horizontal="center"/>
    </xf>
    <xf numFmtId="172" fontId="23" fillId="0" borderId="33" xfId="0" applyNumberFormat="1" applyFont="1" applyBorder="1" applyAlignment="1">
      <alignment horizontal="center"/>
    </xf>
    <xf numFmtId="172" fontId="23" fillId="0" borderId="34" xfId="0" applyNumberFormat="1" applyFont="1" applyBorder="1" applyAlignment="1">
      <alignment/>
    </xf>
    <xf numFmtId="172" fontId="24" fillId="0" borderId="35" xfId="0" applyNumberFormat="1" applyFont="1" applyBorder="1" applyAlignment="1">
      <alignment horizontal="center"/>
    </xf>
    <xf numFmtId="172" fontId="24" fillId="0" borderId="27" xfId="0" applyNumberFormat="1" applyFont="1" applyBorder="1" applyAlignment="1">
      <alignment horizontal="center"/>
    </xf>
    <xf numFmtId="172" fontId="26" fillId="33" borderId="29" xfId="0" applyNumberFormat="1" applyFont="1" applyFill="1" applyBorder="1" applyAlignment="1">
      <alignment horizontal="center"/>
    </xf>
    <xf numFmtId="172" fontId="26" fillId="33" borderId="36" xfId="0" applyNumberFormat="1" applyFont="1" applyFill="1" applyBorder="1" applyAlignment="1">
      <alignment horizontal="center"/>
    </xf>
    <xf numFmtId="172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3" fontId="4" fillId="33" borderId="0" xfId="0" applyNumberFormat="1" applyFont="1" applyFill="1" applyAlignment="1">
      <alignment/>
    </xf>
    <xf numFmtId="0" fontId="23" fillId="33" borderId="18" xfId="0" applyFont="1" applyFill="1" applyBorder="1" applyAlignment="1">
      <alignment vertical="center" wrapText="1"/>
    </xf>
    <xf numFmtId="172" fontId="23" fillId="33" borderId="18" xfId="0" applyNumberFormat="1" applyFont="1" applyFill="1" applyBorder="1" applyAlignment="1">
      <alignment horizontal="center" vertical="center"/>
    </xf>
    <xf numFmtId="172" fontId="23" fillId="33" borderId="17" xfId="0" applyNumberFormat="1" applyFont="1" applyFill="1" applyBorder="1" applyAlignment="1">
      <alignment horizontal="center" vertical="center"/>
    </xf>
    <xf numFmtId="172" fontId="23" fillId="33" borderId="24" xfId="0" applyNumberFormat="1" applyFont="1" applyFill="1" applyBorder="1" applyAlignment="1">
      <alignment horizontal="center" vertical="center"/>
    </xf>
    <xf numFmtId="172" fontId="23" fillId="34" borderId="0" xfId="0" applyNumberFormat="1" applyFont="1" applyFill="1" applyAlignment="1">
      <alignment horizontal="left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172" fontId="24" fillId="0" borderId="37" xfId="0" applyNumberFormat="1" applyFont="1" applyBorder="1" applyAlignment="1">
      <alignment/>
    </xf>
    <xf numFmtId="172" fontId="23" fillId="0" borderId="34" xfId="0" applyNumberFormat="1" applyFont="1" applyBorder="1" applyAlignment="1">
      <alignment vertical="center" wrapText="1"/>
    </xf>
    <xf numFmtId="172" fontId="24" fillId="0" borderId="38" xfId="0" applyNumberFormat="1" applyFont="1" applyBorder="1" applyAlignment="1">
      <alignment horizontal="center" vertical="center"/>
    </xf>
    <xf numFmtId="172" fontId="23" fillId="0" borderId="33" xfId="0" applyNumberFormat="1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172" fontId="23" fillId="0" borderId="21" xfId="0" applyNumberFormat="1" applyFont="1" applyBorder="1" applyAlignment="1">
      <alignment vertical="center" wrapText="1"/>
    </xf>
    <xf numFmtId="172" fontId="24" fillId="0" borderId="17" xfId="0" applyNumberFormat="1" applyFont="1" applyBorder="1" applyAlignment="1">
      <alignment/>
    </xf>
    <xf numFmtId="172" fontId="24" fillId="0" borderId="17" xfId="0" applyNumberFormat="1" applyFont="1" applyBorder="1" applyAlignment="1">
      <alignment vertical="center" wrapText="1"/>
    </xf>
    <xf numFmtId="172" fontId="24" fillId="0" borderId="32" xfId="0" applyNumberFormat="1" applyFont="1" applyBorder="1" applyAlignment="1">
      <alignment/>
    </xf>
    <xf numFmtId="172" fontId="24" fillId="0" borderId="23" xfId="0" applyNumberFormat="1" applyFont="1" applyBorder="1" applyAlignment="1">
      <alignment horizontal="center"/>
    </xf>
    <xf numFmtId="172" fontId="24" fillId="0" borderId="23" xfId="0" applyNumberFormat="1" applyFont="1" applyBorder="1" applyAlignment="1">
      <alignment horizontal="center" vertical="center"/>
    </xf>
    <xf numFmtId="172" fontId="24" fillId="0" borderId="33" xfId="0" applyNumberFormat="1" applyFont="1" applyBorder="1" applyAlignment="1">
      <alignment horizontal="center"/>
    </xf>
    <xf numFmtId="172" fontId="24" fillId="0" borderId="34" xfId="0" applyNumberFormat="1" applyFont="1" applyBorder="1" applyAlignment="1">
      <alignment/>
    </xf>
    <xf numFmtId="172" fontId="23" fillId="0" borderId="17" xfId="0" applyNumberFormat="1" applyFont="1" applyBorder="1" applyAlignment="1">
      <alignment wrapText="1"/>
    </xf>
    <xf numFmtId="172" fontId="24" fillId="0" borderId="39" xfId="0" applyNumberFormat="1" applyFont="1" applyBorder="1" applyAlignment="1">
      <alignment/>
    </xf>
    <xf numFmtId="172" fontId="23" fillId="0" borderId="40" xfId="0" applyNumberFormat="1" applyFont="1" applyBorder="1" applyAlignment="1">
      <alignment/>
    </xf>
    <xf numFmtId="172" fontId="23" fillId="0" borderId="41" xfId="0" applyNumberFormat="1" applyFont="1" applyBorder="1" applyAlignment="1">
      <alignment/>
    </xf>
    <xf numFmtId="172" fontId="23" fillId="0" borderId="41" xfId="0" applyNumberFormat="1" applyFont="1" applyBorder="1" applyAlignment="1">
      <alignment vertical="center" wrapText="1"/>
    </xf>
    <xf numFmtId="172" fontId="23" fillId="0" borderId="42" xfId="0" applyNumberFormat="1" applyFont="1" applyBorder="1" applyAlignment="1">
      <alignment/>
    </xf>
    <xf numFmtId="172" fontId="24" fillId="0" borderId="40" xfId="0" applyNumberFormat="1" applyFont="1" applyBorder="1" applyAlignment="1">
      <alignment/>
    </xf>
    <xf numFmtId="172" fontId="24" fillId="0" borderId="42" xfId="0" applyNumberFormat="1" applyFont="1" applyBorder="1" applyAlignment="1">
      <alignment/>
    </xf>
    <xf numFmtId="172" fontId="4" fillId="10" borderId="19" xfId="0" applyNumberFormat="1" applyFont="1" applyFill="1" applyBorder="1" applyAlignment="1">
      <alignment wrapText="1"/>
    </xf>
    <xf numFmtId="172" fontId="23" fillId="10" borderId="23" xfId="0" applyNumberFormat="1" applyFont="1" applyFill="1" applyBorder="1" applyAlignment="1">
      <alignment horizontal="center"/>
    </xf>
    <xf numFmtId="172" fontId="23" fillId="33" borderId="0" xfId="0" applyNumberFormat="1" applyFont="1" applyFill="1" applyAlignment="1">
      <alignment/>
    </xf>
    <xf numFmtId="172" fontId="24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1" fontId="24" fillId="0" borderId="14" xfId="0" applyNumberFormat="1" applyFont="1" applyBorder="1" applyAlignment="1">
      <alignment horizontal="center"/>
    </xf>
    <xf numFmtId="172" fontId="23" fillId="34" borderId="0" xfId="0" applyNumberFormat="1" applyFont="1" applyFill="1" applyAlignment="1">
      <alignment/>
    </xf>
    <xf numFmtId="172" fontId="23" fillId="0" borderId="23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23" fillId="34" borderId="0" xfId="0" applyNumberFormat="1" applyFont="1" applyFill="1" applyAlignment="1">
      <alignment horizontal="center"/>
    </xf>
    <xf numFmtId="172" fontId="25" fillId="33" borderId="0" xfId="0" applyNumberFormat="1" applyFont="1" applyFill="1" applyAlignment="1">
      <alignment horizontal="center"/>
    </xf>
    <xf numFmtId="172" fontId="26" fillId="10" borderId="30" xfId="0" applyNumberFormat="1" applyFont="1" applyFill="1" applyBorder="1" applyAlignment="1">
      <alignment vertical="center" wrapText="1"/>
    </xf>
    <xf numFmtId="172" fontId="26" fillId="10" borderId="30" xfId="0" applyNumberFormat="1" applyFont="1" applyFill="1" applyBorder="1" applyAlignment="1">
      <alignment horizontal="left"/>
    </xf>
    <xf numFmtId="172" fontId="23" fillId="0" borderId="21" xfId="0" applyNumberFormat="1" applyFont="1" applyFill="1" applyBorder="1" applyAlignment="1">
      <alignment/>
    </xf>
    <xf numFmtId="172" fontId="23" fillId="0" borderId="33" xfId="0" applyNumberFormat="1" applyFont="1" applyFill="1" applyBorder="1" applyAlignment="1">
      <alignment/>
    </xf>
    <xf numFmtId="172" fontId="26" fillId="10" borderId="37" xfId="0" applyNumberFormat="1" applyFont="1" applyFill="1" applyBorder="1" applyAlignment="1">
      <alignment/>
    </xf>
    <xf numFmtId="172" fontId="4" fillId="10" borderId="41" xfId="0" applyNumberFormat="1" applyFont="1" applyFill="1" applyBorder="1" applyAlignment="1">
      <alignment vertical="center" wrapText="1"/>
    </xf>
    <xf numFmtId="172" fontId="26" fillId="10" borderId="39" xfId="0" applyNumberFormat="1" applyFont="1" applyFill="1" applyBorder="1" applyAlignment="1">
      <alignment/>
    </xf>
    <xf numFmtId="172" fontId="26" fillId="10" borderId="29" xfId="0" applyNumberFormat="1" applyFont="1" applyFill="1" applyBorder="1" applyAlignment="1">
      <alignment/>
    </xf>
    <xf numFmtId="172" fontId="26" fillId="10" borderId="32" xfId="0" applyNumberFormat="1" applyFont="1" applyFill="1" applyBorder="1" applyAlignment="1">
      <alignment/>
    </xf>
    <xf numFmtId="172" fontId="26" fillId="0" borderId="17" xfId="0" applyNumberFormat="1" applyFont="1" applyBorder="1" applyAlignment="1">
      <alignment horizontal="left"/>
    </xf>
    <xf numFmtId="172" fontId="24" fillId="0" borderId="17" xfId="0" applyNumberFormat="1" applyFont="1" applyBorder="1" applyAlignment="1">
      <alignment horizontal="left"/>
    </xf>
    <xf numFmtId="172" fontId="26" fillId="10" borderId="17" xfId="0" applyNumberFormat="1" applyFont="1" applyFill="1" applyBorder="1" applyAlignment="1">
      <alignment/>
    </xf>
    <xf numFmtId="172" fontId="23" fillId="10" borderId="17" xfId="0" applyNumberFormat="1" applyFont="1" applyFill="1" applyBorder="1" applyAlignment="1">
      <alignment/>
    </xf>
    <xf numFmtId="172" fontId="24" fillId="0" borderId="29" xfId="0" applyNumberFormat="1" applyFont="1" applyFill="1" applyBorder="1" applyAlignment="1">
      <alignment/>
    </xf>
    <xf numFmtId="172" fontId="23" fillId="0" borderId="34" xfId="0" applyNumberFormat="1" applyFont="1" applyFill="1" applyBorder="1" applyAlignment="1">
      <alignment/>
    </xf>
    <xf numFmtId="0" fontId="23" fillId="33" borderId="17" xfId="0" applyFont="1" applyFill="1" applyBorder="1" applyAlignment="1">
      <alignment horizontal="left" wrapText="1"/>
    </xf>
    <xf numFmtId="172" fontId="5" fillId="34" borderId="0" xfId="0" applyNumberFormat="1" applyFont="1" applyFill="1" applyAlignment="1">
      <alignment/>
    </xf>
    <xf numFmtId="14" fontId="28" fillId="34" borderId="0" xfId="0" applyNumberFormat="1" applyFont="1" applyFill="1" applyAlignment="1">
      <alignment/>
    </xf>
    <xf numFmtId="4" fontId="23" fillId="0" borderId="32" xfId="0" applyNumberFormat="1" applyFont="1" applyBorder="1" applyAlignment="1">
      <alignment horizontal="center"/>
    </xf>
    <xf numFmtId="4" fontId="23" fillId="0" borderId="43" xfId="0" applyNumberFormat="1" applyFont="1" applyBorder="1" applyAlignment="1">
      <alignment horizontal="center"/>
    </xf>
    <xf numFmtId="4" fontId="23" fillId="0" borderId="17" xfId="0" applyNumberFormat="1" applyFont="1" applyBorder="1" applyAlignment="1">
      <alignment horizontal="center"/>
    </xf>
    <xf numFmtId="4" fontId="23" fillId="0" borderId="24" xfId="0" applyNumberFormat="1" applyFont="1" applyBorder="1" applyAlignment="1">
      <alignment horizontal="center"/>
    </xf>
    <xf numFmtId="4" fontId="4" fillId="10" borderId="17" xfId="0" applyNumberFormat="1" applyFont="1" applyFill="1" applyBorder="1" applyAlignment="1">
      <alignment horizontal="center"/>
    </xf>
    <xf numFmtId="4" fontId="4" fillId="10" borderId="24" xfId="0" applyNumberFormat="1" applyFont="1" applyFill="1" applyBorder="1" applyAlignment="1">
      <alignment horizontal="center"/>
    </xf>
    <xf numFmtId="4" fontId="23" fillId="0" borderId="34" xfId="0" applyNumberFormat="1" applyFont="1" applyBorder="1" applyAlignment="1">
      <alignment horizontal="center"/>
    </xf>
    <xf numFmtId="4" fontId="23" fillId="0" borderId="44" xfId="0" applyNumberFormat="1" applyFont="1" applyBorder="1" applyAlignment="1">
      <alignment horizontal="center"/>
    </xf>
    <xf numFmtId="4" fontId="24" fillId="0" borderId="29" xfId="0" applyNumberFormat="1" applyFont="1" applyBorder="1" applyAlignment="1">
      <alignment horizontal="center"/>
    </xf>
    <xf numFmtId="4" fontId="24" fillId="0" borderId="36" xfId="0" applyNumberFormat="1" applyFont="1" applyBorder="1" applyAlignment="1">
      <alignment horizontal="center"/>
    </xf>
    <xf numFmtId="4" fontId="26" fillId="10" borderId="29" xfId="0" applyNumberFormat="1" applyFont="1" applyFill="1" applyBorder="1" applyAlignment="1">
      <alignment horizontal="center"/>
    </xf>
    <xf numFmtId="4" fontId="26" fillId="10" borderId="36" xfId="0" applyNumberFormat="1" applyFont="1" applyFill="1" applyBorder="1" applyAlignment="1">
      <alignment horizontal="center"/>
    </xf>
    <xf numFmtId="4" fontId="23" fillId="0" borderId="18" xfId="0" applyNumberFormat="1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 horizontal="center"/>
    </xf>
    <xf numFmtId="4" fontId="23" fillId="0" borderId="17" xfId="0" applyNumberFormat="1" applyFont="1" applyFill="1" applyBorder="1" applyAlignment="1">
      <alignment horizontal="center"/>
    </xf>
    <xf numFmtId="4" fontId="23" fillId="0" borderId="24" xfId="0" applyNumberFormat="1" applyFont="1" applyFill="1" applyBorder="1" applyAlignment="1">
      <alignment horizontal="center"/>
    </xf>
    <xf numFmtId="4" fontId="23" fillId="0" borderId="34" xfId="0" applyNumberFormat="1" applyFont="1" applyFill="1" applyBorder="1" applyAlignment="1">
      <alignment horizontal="center"/>
    </xf>
    <xf numFmtId="4" fontId="23" fillId="0" borderId="44" xfId="0" applyNumberFormat="1" applyFont="1" applyFill="1" applyBorder="1" applyAlignment="1">
      <alignment horizontal="center"/>
    </xf>
    <xf numFmtId="4" fontId="26" fillId="10" borderId="29" xfId="0" applyNumberFormat="1" applyFont="1" applyFill="1" applyBorder="1" applyAlignment="1">
      <alignment horizontal="center" vertical="center"/>
    </xf>
    <xf numFmtId="4" fontId="26" fillId="10" borderId="36" xfId="0" applyNumberFormat="1" applyFont="1" applyFill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4" fontId="23" fillId="0" borderId="26" xfId="0" applyNumberFormat="1" applyFont="1" applyBorder="1" applyAlignment="1">
      <alignment horizontal="center" vertical="center"/>
    </xf>
    <xf numFmtId="4" fontId="23" fillId="0" borderId="34" xfId="0" applyNumberFormat="1" applyFont="1" applyBorder="1" applyAlignment="1">
      <alignment horizontal="center" vertical="center"/>
    </xf>
    <xf numFmtId="4" fontId="23" fillId="0" borderId="44" xfId="0" applyNumberFormat="1" applyFont="1" applyBorder="1" applyAlignment="1">
      <alignment horizontal="center" vertical="center"/>
    </xf>
    <xf numFmtId="4" fontId="26" fillId="10" borderId="37" xfId="0" applyNumberFormat="1" applyFont="1" applyFill="1" applyBorder="1" applyAlignment="1">
      <alignment horizontal="center"/>
    </xf>
    <xf numFmtId="4" fontId="26" fillId="10" borderId="45" xfId="0" applyNumberFormat="1" applyFont="1" applyFill="1" applyBorder="1" applyAlignment="1">
      <alignment horizontal="center"/>
    </xf>
    <xf numFmtId="4" fontId="23" fillId="0" borderId="29" xfId="0" applyNumberFormat="1" applyFont="1" applyBorder="1" applyAlignment="1">
      <alignment horizontal="center" vertical="center"/>
    </xf>
    <xf numFmtId="4" fontId="23" fillId="0" borderId="36" xfId="0" applyNumberFormat="1" applyFont="1" applyBorder="1" applyAlignment="1">
      <alignment horizontal="center" vertical="center"/>
    </xf>
    <xf numFmtId="4" fontId="23" fillId="0" borderId="18" xfId="0" applyNumberFormat="1" applyFont="1" applyBorder="1" applyAlignment="1">
      <alignment horizontal="center"/>
    </xf>
    <xf numFmtId="4" fontId="23" fillId="0" borderId="22" xfId="0" applyNumberFormat="1" applyFont="1" applyBorder="1" applyAlignment="1">
      <alignment horizontal="center"/>
    </xf>
    <xf numFmtId="4" fontId="4" fillId="10" borderId="17" xfId="0" applyNumberFormat="1" applyFont="1" applyFill="1" applyBorder="1" applyAlignment="1">
      <alignment horizontal="center" vertical="center"/>
    </xf>
    <xf numFmtId="4" fontId="4" fillId="10" borderId="24" xfId="0" applyNumberFormat="1" applyFont="1" applyFill="1" applyBorder="1" applyAlignment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24" xfId="0" applyNumberFormat="1" applyFont="1" applyBorder="1" applyAlignment="1">
      <alignment horizontal="center" vertical="center"/>
    </xf>
    <xf numFmtId="4" fontId="4" fillId="10" borderId="29" xfId="0" applyNumberFormat="1" applyFont="1" applyFill="1" applyBorder="1" applyAlignment="1">
      <alignment horizontal="center"/>
    </xf>
    <xf numFmtId="4" fontId="4" fillId="10" borderId="36" xfId="0" applyNumberFormat="1" applyFont="1" applyFill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4" fontId="23" fillId="0" borderId="26" xfId="0" applyNumberFormat="1" applyFont="1" applyBorder="1" applyAlignment="1">
      <alignment horizontal="center"/>
    </xf>
    <xf numFmtId="4" fontId="24" fillId="0" borderId="46" xfId="0" applyNumberFormat="1" applyFont="1" applyBorder="1" applyAlignment="1">
      <alignment horizontal="center"/>
    </xf>
    <xf numFmtId="4" fontId="24" fillId="0" borderId="47" xfId="0" applyNumberFormat="1" applyFont="1" applyBorder="1" applyAlignment="1">
      <alignment horizontal="center"/>
    </xf>
    <xf numFmtId="4" fontId="24" fillId="0" borderId="32" xfId="0" applyNumberFormat="1" applyFont="1" applyBorder="1" applyAlignment="1">
      <alignment horizontal="center"/>
    </xf>
    <xf numFmtId="4" fontId="24" fillId="0" borderId="43" xfId="0" applyNumberFormat="1" applyFont="1" applyBorder="1" applyAlignment="1">
      <alignment horizontal="center"/>
    </xf>
    <xf numFmtId="4" fontId="24" fillId="0" borderId="48" xfId="0" applyNumberFormat="1" applyFont="1" applyBorder="1" applyAlignment="1">
      <alignment horizontal="center"/>
    </xf>
    <xf numFmtId="4" fontId="24" fillId="0" borderId="49" xfId="0" applyNumberFormat="1" applyFont="1" applyBorder="1" applyAlignment="1">
      <alignment horizontal="center"/>
    </xf>
    <xf numFmtId="4" fontId="26" fillId="10" borderId="32" xfId="0" applyNumberFormat="1" applyFont="1" applyFill="1" applyBorder="1" applyAlignment="1">
      <alignment horizontal="center"/>
    </xf>
    <xf numFmtId="4" fontId="26" fillId="10" borderId="43" xfId="0" applyNumberFormat="1" applyFont="1" applyFill="1" applyBorder="1" applyAlignment="1">
      <alignment horizontal="center"/>
    </xf>
    <xf numFmtId="4" fontId="24" fillId="0" borderId="29" xfId="0" applyNumberFormat="1" applyFont="1" applyFill="1" applyBorder="1" applyAlignment="1">
      <alignment horizontal="center"/>
    </xf>
    <xf numFmtId="4" fontId="24" fillId="0" borderId="36" xfId="0" applyNumberFormat="1" applyFont="1" applyFill="1" applyBorder="1" applyAlignment="1">
      <alignment horizontal="center"/>
    </xf>
    <xf numFmtId="4" fontId="23" fillId="0" borderId="37" xfId="0" applyNumberFormat="1" applyFont="1" applyBorder="1" applyAlignment="1">
      <alignment horizontal="center"/>
    </xf>
    <xf numFmtId="4" fontId="23" fillId="0" borderId="45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4" fontId="23" fillId="0" borderId="5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4" fontId="23" fillId="0" borderId="51" xfId="0" applyNumberFormat="1" applyFont="1" applyBorder="1" applyAlignment="1">
      <alignment horizontal="center"/>
    </xf>
    <xf numFmtId="4" fontId="23" fillId="0" borderId="46" xfId="0" applyNumberFormat="1" applyFont="1" applyBorder="1" applyAlignment="1">
      <alignment horizontal="center"/>
    </xf>
    <xf numFmtId="4" fontId="23" fillId="0" borderId="47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center"/>
    </xf>
    <xf numFmtId="4" fontId="24" fillId="10" borderId="17" xfId="0" applyNumberFormat="1" applyFont="1" applyFill="1" applyBorder="1" applyAlignment="1">
      <alignment horizontal="center"/>
    </xf>
    <xf numFmtId="172" fontId="23" fillId="34" borderId="0" xfId="0" applyNumberFormat="1" applyFont="1" applyFill="1" applyAlignment="1">
      <alignment/>
    </xf>
    <xf numFmtId="172" fontId="24" fillId="0" borderId="17" xfId="0" applyNumberFormat="1" applyFont="1" applyBorder="1" applyAlignment="1">
      <alignment horizontal="left"/>
    </xf>
    <xf numFmtId="172" fontId="24" fillId="34" borderId="10" xfId="0" applyNumberFormat="1" applyFont="1" applyFill="1" applyBorder="1" applyAlignment="1">
      <alignment horizontal="left"/>
    </xf>
    <xf numFmtId="172" fontId="24" fillId="34" borderId="13" xfId="0" applyNumberFormat="1" applyFont="1" applyFill="1" applyBorder="1" applyAlignment="1">
      <alignment horizontal="left"/>
    </xf>
    <xf numFmtId="172" fontId="24" fillId="34" borderId="50" xfId="0" applyNumberFormat="1" applyFont="1" applyFill="1" applyBorder="1" applyAlignment="1">
      <alignment horizontal="left"/>
    </xf>
    <xf numFmtId="172" fontId="25" fillId="33" borderId="0" xfId="0" applyNumberFormat="1" applyFont="1" applyFill="1" applyAlignment="1">
      <alignment horizontal="center"/>
    </xf>
    <xf numFmtId="172" fontId="24" fillId="0" borderId="52" xfId="0" applyNumberFormat="1" applyFont="1" applyBorder="1" applyAlignment="1">
      <alignment horizontal="left"/>
    </xf>
    <xf numFmtId="172" fontId="24" fillId="0" borderId="48" xfId="0" applyNumberFormat="1" applyFont="1" applyBorder="1" applyAlignment="1">
      <alignment horizontal="left"/>
    </xf>
    <xf numFmtId="172" fontId="24" fillId="0" borderId="16" xfId="0" applyNumberFormat="1" applyFont="1" applyBorder="1" applyAlignment="1">
      <alignment horizontal="center" vertical="top"/>
    </xf>
    <xf numFmtId="172" fontId="24" fillId="0" borderId="53" xfId="0" applyNumberFormat="1" applyFont="1" applyBorder="1" applyAlignment="1">
      <alignment horizontal="center" vertical="top"/>
    </xf>
    <xf numFmtId="172" fontId="24" fillId="0" borderId="12" xfId="0" applyNumberFormat="1" applyFont="1" applyBorder="1" applyAlignment="1">
      <alignment horizontal="center" vertical="top"/>
    </xf>
    <xf numFmtId="172" fontId="24" fillId="0" borderId="15" xfId="0" applyNumberFormat="1" applyFont="1" applyBorder="1" applyAlignment="1">
      <alignment horizontal="left"/>
    </xf>
    <xf numFmtId="172" fontId="24" fillId="0" borderId="46" xfId="0" applyNumberFormat="1" applyFont="1" applyBorder="1" applyAlignment="1">
      <alignment horizontal="left"/>
    </xf>
    <xf numFmtId="172" fontId="24" fillId="0" borderId="49" xfId="0" applyNumberFormat="1" applyFont="1" applyBorder="1" applyAlignment="1">
      <alignment horizontal="left"/>
    </xf>
    <xf numFmtId="172" fontId="24" fillId="0" borderId="38" xfId="0" applyNumberFormat="1" applyFont="1" applyBorder="1" applyAlignment="1">
      <alignment horizontal="center" vertical="top"/>
    </xf>
    <xf numFmtId="172" fontId="24" fillId="0" borderId="27" xfId="0" applyNumberFormat="1" applyFont="1" applyBorder="1" applyAlignment="1">
      <alignment horizontal="center" vertical="top"/>
    </xf>
    <xf numFmtId="172" fontId="24" fillId="0" borderId="35" xfId="0" applyNumberFormat="1" applyFont="1" applyBorder="1" applyAlignment="1">
      <alignment horizontal="center" vertical="top"/>
    </xf>
    <xf numFmtId="172" fontId="24" fillId="0" borderId="18" xfId="0" applyNumberFormat="1" applyFont="1" applyBorder="1" applyAlignment="1">
      <alignment horizontal="left"/>
    </xf>
    <xf numFmtId="172" fontId="24" fillId="0" borderId="10" xfId="0" applyNumberFormat="1" applyFont="1" applyBorder="1" applyAlignment="1">
      <alignment horizontal="center" vertical="top"/>
    </xf>
    <xf numFmtId="172" fontId="24" fillId="0" borderId="11" xfId="0" applyNumberFormat="1" applyFont="1" applyBorder="1" applyAlignment="1">
      <alignment horizontal="center" vertical="top"/>
    </xf>
    <xf numFmtId="172" fontId="24" fillId="0" borderId="52" xfId="0" applyNumberFormat="1" applyFont="1" applyBorder="1" applyAlignment="1">
      <alignment horizontal="center" vertical="top"/>
    </xf>
    <xf numFmtId="172" fontId="24" fillId="0" borderId="21" xfId="0" applyNumberFormat="1" applyFont="1" applyBorder="1" applyAlignment="1">
      <alignment horizontal="center" vertical="top"/>
    </xf>
    <xf numFmtId="172" fontId="24" fillId="0" borderId="11" xfId="0" applyNumberFormat="1" applyFont="1" applyBorder="1" applyAlignment="1">
      <alignment horizontal="left"/>
    </xf>
    <xf numFmtId="172" fontId="24" fillId="0" borderId="0" xfId="0" applyNumberFormat="1" applyFont="1" applyBorder="1" applyAlignment="1">
      <alignment horizontal="left"/>
    </xf>
    <xf numFmtId="172" fontId="24" fillId="0" borderId="51" xfId="0" applyNumberFormat="1" applyFont="1" applyBorder="1" applyAlignment="1">
      <alignment horizontal="left"/>
    </xf>
    <xf numFmtId="172" fontId="24" fillId="0" borderId="16" xfId="0" applyNumberFormat="1" applyFont="1" applyBorder="1" applyAlignment="1">
      <alignment horizontal="center" vertical="center" wrapText="1"/>
    </xf>
    <xf numFmtId="172" fontId="24" fillId="0" borderId="12" xfId="0" applyNumberFormat="1" applyFont="1" applyBorder="1" applyAlignment="1">
      <alignment horizontal="center" vertical="center" wrapText="1"/>
    </xf>
    <xf numFmtId="172" fontId="24" fillId="0" borderId="30" xfId="0" applyNumberFormat="1" applyFont="1" applyBorder="1" applyAlignment="1">
      <alignment horizontal="left"/>
    </xf>
    <xf numFmtId="172" fontId="24" fillId="0" borderId="29" xfId="0" applyNumberFormat="1" applyFont="1" applyBorder="1" applyAlignment="1">
      <alignment horizontal="left"/>
    </xf>
    <xf numFmtId="172" fontId="24" fillId="34" borderId="52" xfId="0" applyNumberFormat="1" applyFont="1" applyFill="1" applyBorder="1" applyAlignment="1">
      <alignment horizontal="left"/>
    </xf>
    <xf numFmtId="172" fontId="24" fillId="34" borderId="48" xfId="0" applyNumberFormat="1" applyFont="1" applyFill="1" applyBorder="1" applyAlignment="1">
      <alignment horizontal="left"/>
    </xf>
    <xf numFmtId="172" fontId="24" fillId="34" borderId="49" xfId="0" applyNumberFormat="1" applyFont="1" applyFill="1" applyBorder="1" applyAlignment="1">
      <alignment horizontal="left"/>
    </xf>
    <xf numFmtId="172" fontId="24" fillId="34" borderId="11" xfId="0" applyNumberFormat="1" applyFont="1" applyFill="1" applyBorder="1" applyAlignment="1">
      <alignment horizontal="left"/>
    </xf>
    <xf numFmtId="172" fontId="24" fillId="34" borderId="0" xfId="0" applyNumberFormat="1" applyFont="1" applyFill="1" applyBorder="1" applyAlignment="1">
      <alignment horizontal="left"/>
    </xf>
    <xf numFmtId="172" fontId="24" fillId="34" borderId="51" xfId="0" applyNumberFormat="1" applyFont="1" applyFill="1" applyBorder="1" applyAlignment="1">
      <alignment horizontal="left"/>
    </xf>
    <xf numFmtId="0" fontId="26" fillId="33" borderId="15" xfId="0" applyFont="1" applyFill="1" applyBorder="1" applyAlignment="1">
      <alignment horizontal="left"/>
    </xf>
    <xf numFmtId="0" fontId="26" fillId="33" borderId="39" xfId="0" applyFont="1" applyFill="1" applyBorder="1" applyAlignment="1">
      <alignment horizontal="left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72" fontId="3" fillId="34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4" fillId="33" borderId="15" xfId="0" applyFont="1" applyFill="1" applyBorder="1" applyAlignment="1">
      <alignment horizontal="left"/>
    </xf>
    <xf numFmtId="0" fontId="24" fillId="33" borderId="46" xfId="0" applyFont="1" applyFill="1" applyBorder="1" applyAlignment="1">
      <alignment horizontal="left"/>
    </xf>
    <xf numFmtId="0" fontId="24" fillId="33" borderId="47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="130" zoomScaleNormal="130" zoomScalePageLayoutView="0" workbookViewId="0" topLeftCell="A76">
      <selection activeCell="B103" sqref="B103"/>
    </sheetView>
  </sheetViews>
  <sheetFormatPr defaultColWidth="9.28125" defaultRowHeight="12.75"/>
  <cols>
    <col min="1" max="1" width="7.57421875" style="17" customWidth="1"/>
    <col min="2" max="2" width="52.7109375" style="17" customWidth="1"/>
    <col min="3" max="4" width="11.7109375" style="111" customWidth="1"/>
    <col min="5" max="5" width="12.7109375" style="111" customWidth="1"/>
    <col min="6" max="6" width="9.28125" style="17" customWidth="1"/>
    <col min="7" max="7" width="10.57421875" style="17" bestFit="1" customWidth="1"/>
    <col min="8" max="16384" width="9.28125" style="17" customWidth="1"/>
  </cols>
  <sheetData>
    <row r="1" spans="1:5" s="7" customFormat="1" ht="22.5" customHeight="1">
      <c r="A1" s="113" t="s">
        <v>95</v>
      </c>
      <c r="B1" s="113"/>
      <c r="C1" s="113"/>
      <c r="D1" s="197" t="s">
        <v>152</v>
      </c>
      <c r="E1" s="197"/>
    </row>
    <row r="2" spans="1:5" s="7" customFormat="1" ht="12.75">
      <c r="A2" s="113" t="s">
        <v>32</v>
      </c>
      <c r="B2" s="113"/>
      <c r="C2" s="113"/>
      <c r="D2" s="197"/>
      <c r="E2" s="197"/>
    </row>
    <row r="3" spans="1:5" s="7" customFormat="1" ht="12.75">
      <c r="A3" s="19"/>
      <c r="C3" s="113"/>
      <c r="D3" s="113"/>
      <c r="E3" s="113"/>
    </row>
    <row r="4" spans="1:5" s="7" customFormat="1" ht="12.75">
      <c r="A4" s="19"/>
      <c r="C4" s="113"/>
      <c r="D4" s="113"/>
      <c r="E4" s="113"/>
    </row>
    <row r="5" spans="3:5" s="9" customFormat="1" ht="12.75">
      <c r="C5" s="109"/>
      <c r="D5" s="109"/>
      <c r="E5" s="109"/>
    </row>
    <row r="6" spans="1:5" s="9" customFormat="1" ht="15">
      <c r="A6" s="202" t="s">
        <v>41</v>
      </c>
      <c r="B6" s="202"/>
      <c r="C6" s="202"/>
      <c r="D6" s="202"/>
      <c r="E6" s="202"/>
    </row>
    <row r="7" spans="1:5" s="9" customFormat="1" ht="15">
      <c r="A7" s="202" t="s">
        <v>146</v>
      </c>
      <c r="B7" s="202"/>
      <c r="C7" s="202"/>
      <c r="D7" s="202"/>
      <c r="E7" s="202"/>
    </row>
    <row r="8" spans="1:5" s="9" customFormat="1" ht="15">
      <c r="A8" s="202" t="s">
        <v>44</v>
      </c>
      <c r="B8" s="202"/>
      <c r="C8" s="202"/>
      <c r="D8" s="202"/>
      <c r="E8" s="202"/>
    </row>
    <row r="9" spans="1:5" s="9" customFormat="1" ht="15">
      <c r="A9" s="202" t="s">
        <v>151</v>
      </c>
      <c r="B9" s="202"/>
      <c r="C9" s="202"/>
      <c r="D9" s="202"/>
      <c r="E9" s="202"/>
    </row>
    <row r="10" spans="2:5" s="9" customFormat="1" ht="15">
      <c r="B10" s="23"/>
      <c r="C10" s="117"/>
      <c r="D10" s="117"/>
      <c r="E10" s="117"/>
    </row>
    <row r="11" spans="3:5" s="7" customFormat="1" ht="13.5" thickBot="1">
      <c r="C11" s="113"/>
      <c r="D11" s="113"/>
      <c r="E11" s="113"/>
    </row>
    <row r="12" spans="1:5" s="21" customFormat="1" ht="36" customHeight="1" thickBot="1">
      <c r="A12" s="222" t="s">
        <v>42</v>
      </c>
      <c r="B12" s="222" t="s">
        <v>1</v>
      </c>
      <c r="C12" s="62" t="s">
        <v>150</v>
      </c>
      <c r="D12" s="20" t="s">
        <v>119</v>
      </c>
      <c r="E12" s="20" t="s">
        <v>117</v>
      </c>
    </row>
    <row r="13" spans="1:5" s="15" customFormat="1" ht="13.5" thickBot="1">
      <c r="A13" s="223"/>
      <c r="B13" s="223"/>
      <c r="C13" s="13" t="s">
        <v>2</v>
      </c>
      <c r="D13" s="22" t="s">
        <v>2</v>
      </c>
      <c r="E13" s="14" t="s">
        <v>2</v>
      </c>
    </row>
    <row r="14" spans="1:5" s="16" customFormat="1" ht="13.5" thickBot="1">
      <c r="A14" s="24">
        <v>1</v>
      </c>
      <c r="B14" s="24">
        <v>2</v>
      </c>
      <c r="C14" s="112">
        <v>3</v>
      </c>
      <c r="D14" s="112">
        <v>4</v>
      </c>
      <c r="E14" s="112">
        <v>5</v>
      </c>
    </row>
    <row r="15" spans="1:5" ht="12.75">
      <c r="A15" s="199" t="s">
        <v>49</v>
      </c>
      <c r="B15" s="200"/>
      <c r="C15" s="200"/>
      <c r="D15" s="200"/>
      <c r="E15" s="201"/>
    </row>
    <row r="16" spans="1:5" ht="13.5" thickBot="1">
      <c r="A16" s="226" t="s">
        <v>131</v>
      </c>
      <c r="B16" s="227"/>
      <c r="C16" s="227"/>
      <c r="D16" s="227"/>
      <c r="E16" s="228"/>
    </row>
    <row r="17" spans="1:5" ht="12.75">
      <c r="A17" s="67" t="s">
        <v>3</v>
      </c>
      <c r="B17" s="68" t="s">
        <v>4</v>
      </c>
      <c r="C17" s="136">
        <v>0</v>
      </c>
      <c r="D17" s="136">
        <v>0</v>
      </c>
      <c r="E17" s="137">
        <v>0</v>
      </c>
    </row>
    <row r="18" spans="1:5" ht="12.75">
      <c r="A18" s="69" t="s">
        <v>5</v>
      </c>
      <c r="B18" s="63" t="s">
        <v>6</v>
      </c>
      <c r="C18" s="138">
        <v>0</v>
      </c>
      <c r="D18" s="138">
        <v>0</v>
      </c>
      <c r="E18" s="139">
        <v>0</v>
      </c>
    </row>
    <row r="19" spans="1:5" ht="36" customHeight="1">
      <c r="A19" s="108" t="s">
        <v>7</v>
      </c>
      <c r="B19" s="107" t="s">
        <v>120</v>
      </c>
      <c r="C19" s="140">
        <v>0</v>
      </c>
      <c r="D19" s="140">
        <f>C19*0.19</f>
        <v>0</v>
      </c>
      <c r="E19" s="141">
        <f>C19*1.19</f>
        <v>0</v>
      </c>
    </row>
    <row r="20" spans="1:5" ht="13.5" thickBot="1">
      <c r="A20" s="70" t="s">
        <v>45</v>
      </c>
      <c r="B20" s="71" t="s">
        <v>46</v>
      </c>
      <c r="C20" s="142">
        <v>0</v>
      </c>
      <c r="D20" s="142">
        <f>C20*0.19</f>
        <v>0</v>
      </c>
      <c r="E20" s="143">
        <f>C20*1.19</f>
        <v>0</v>
      </c>
    </row>
    <row r="21" spans="1:5" s="111" customFormat="1" ht="13.5" thickBot="1">
      <c r="A21" s="224" t="s">
        <v>50</v>
      </c>
      <c r="B21" s="225"/>
      <c r="C21" s="144">
        <f>C17+C18+C19+C20</f>
        <v>0</v>
      </c>
      <c r="D21" s="144">
        <f>D17+D18+D19+D20</f>
        <v>0</v>
      </c>
      <c r="E21" s="145">
        <f>E17+E18+E19+E20</f>
        <v>0</v>
      </c>
    </row>
    <row r="22" spans="1:5" ht="12.75">
      <c r="A22" s="229" t="s">
        <v>51</v>
      </c>
      <c r="B22" s="230"/>
      <c r="C22" s="230"/>
      <c r="D22" s="230"/>
      <c r="E22" s="231"/>
    </row>
    <row r="23" spans="1:5" ht="13.5" thickBot="1">
      <c r="A23" s="203" t="s">
        <v>47</v>
      </c>
      <c r="B23" s="204"/>
      <c r="C23" s="204"/>
      <c r="D23" s="204"/>
      <c r="E23" s="210"/>
    </row>
    <row r="24" spans="1:5" s="111" customFormat="1" ht="13.5" thickBot="1">
      <c r="A24" s="208" t="s">
        <v>52</v>
      </c>
      <c r="B24" s="209"/>
      <c r="C24" s="176">
        <v>0</v>
      </c>
      <c r="D24" s="176">
        <f>C24*0.19</f>
        <v>0</v>
      </c>
      <c r="E24" s="177">
        <f>C24*1.19</f>
        <v>0</v>
      </c>
    </row>
    <row r="25" spans="1:5" ht="12.75">
      <c r="A25" s="199" t="s">
        <v>48</v>
      </c>
      <c r="B25" s="200"/>
      <c r="C25" s="200"/>
      <c r="D25" s="200"/>
      <c r="E25" s="201"/>
    </row>
    <row r="26" spans="1:5" ht="13.5" thickBot="1">
      <c r="A26" s="203" t="s">
        <v>53</v>
      </c>
      <c r="B26" s="204"/>
      <c r="C26" s="204"/>
      <c r="D26" s="204"/>
      <c r="E26" s="210"/>
    </row>
    <row r="27" spans="1:5" ht="13.5" thickBot="1">
      <c r="A27" s="205" t="s">
        <v>54</v>
      </c>
      <c r="B27" s="119" t="s">
        <v>124</v>
      </c>
      <c r="C27" s="146">
        <f>C28+C29+C30</f>
        <v>4200</v>
      </c>
      <c r="D27" s="146">
        <f>D28+D29+D30</f>
        <v>798</v>
      </c>
      <c r="E27" s="147">
        <f>E28+E29+E30</f>
        <v>4998</v>
      </c>
    </row>
    <row r="28" spans="1:5" s="115" customFormat="1" ht="12.75">
      <c r="A28" s="206"/>
      <c r="B28" s="120" t="s">
        <v>121</v>
      </c>
      <c r="C28" s="148">
        <v>2700</v>
      </c>
      <c r="D28" s="148">
        <f aca="true" t="shared" si="0" ref="D28:D36">C28*0.19</f>
        <v>513</v>
      </c>
      <c r="E28" s="149">
        <f aca="true" t="shared" si="1" ref="E28:E36">C28*1.19</f>
        <v>3213</v>
      </c>
    </row>
    <row r="29" spans="1:5" ht="12.75">
      <c r="A29" s="206"/>
      <c r="B29" s="114" t="s">
        <v>55</v>
      </c>
      <c r="C29" s="150">
        <v>0</v>
      </c>
      <c r="D29" s="150">
        <f t="shared" si="0"/>
        <v>0</v>
      </c>
      <c r="E29" s="151">
        <f t="shared" si="1"/>
        <v>0</v>
      </c>
    </row>
    <row r="30" spans="1:5" s="115" customFormat="1" ht="13.5" thickBot="1">
      <c r="A30" s="207"/>
      <c r="B30" s="121" t="s">
        <v>122</v>
      </c>
      <c r="C30" s="152">
        <v>1500</v>
      </c>
      <c r="D30" s="152">
        <f t="shared" si="0"/>
        <v>285</v>
      </c>
      <c r="E30" s="153">
        <f t="shared" si="1"/>
        <v>1785</v>
      </c>
    </row>
    <row r="31" spans="1:5" ht="26.25" thickBot="1">
      <c r="A31" s="215" t="s">
        <v>8</v>
      </c>
      <c r="B31" s="118" t="s">
        <v>123</v>
      </c>
      <c r="C31" s="154">
        <f>C32+C34+C33</f>
        <v>6830</v>
      </c>
      <c r="D31" s="154">
        <f>D32+D34+D33</f>
        <v>1297.7</v>
      </c>
      <c r="E31" s="155">
        <f>E32+E34+E33</f>
        <v>8127.7</v>
      </c>
    </row>
    <row r="32" spans="1:5" ht="25.5">
      <c r="A32" s="216"/>
      <c r="B32" s="91" t="s">
        <v>138</v>
      </c>
      <c r="C32" s="156">
        <v>6830</v>
      </c>
      <c r="D32" s="156">
        <f t="shared" si="0"/>
        <v>1297.7</v>
      </c>
      <c r="E32" s="157">
        <f t="shared" si="1"/>
        <v>8127.7</v>
      </c>
    </row>
    <row r="33" spans="1:5" ht="25.5">
      <c r="A33" s="216"/>
      <c r="B33" s="90" t="s">
        <v>139</v>
      </c>
      <c r="C33" s="158">
        <v>0</v>
      </c>
      <c r="D33" s="158">
        <f t="shared" si="0"/>
        <v>0</v>
      </c>
      <c r="E33" s="159">
        <f t="shared" si="1"/>
        <v>0</v>
      </c>
    </row>
    <row r="34" spans="1:5" ht="39" thickBot="1">
      <c r="A34" s="217"/>
      <c r="B34" s="89" t="s">
        <v>140</v>
      </c>
      <c r="C34" s="160">
        <v>0</v>
      </c>
      <c r="D34" s="160">
        <f>C34*0.19</f>
        <v>0</v>
      </c>
      <c r="E34" s="161">
        <f>C34*1.19</f>
        <v>0</v>
      </c>
    </row>
    <row r="35" spans="1:5" ht="13.5" thickBot="1">
      <c r="A35" s="72" t="s">
        <v>9</v>
      </c>
      <c r="B35" s="122" t="s">
        <v>125</v>
      </c>
      <c r="C35" s="162">
        <v>3300</v>
      </c>
      <c r="D35" s="162">
        <f t="shared" si="0"/>
        <v>627</v>
      </c>
      <c r="E35" s="163">
        <f t="shared" si="1"/>
        <v>3927</v>
      </c>
    </row>
    <row r="36" spans="1:5" ht="26.25" thickBot="1">
      <c r="A36" s="88" t="s">
        <v>56</v>
      </c>
      <c r="B36" s="65" t="s">
        <v>57</v>
      </c>
      <c r="C36" s="164">
        <v>0</v>
      </c>
      <c r="D36" s="164">
        <f t="shared" si="0"/>
        <v>0</v>
      </c>
      <c r="E36" s="165">
        <f t="shared" si="1"/>
        <v>0</v>
      </c>
    </row>
    <row r="37" spans="1:5" ht="13.5" thickBot="1">
      <c r="A37" s="205" t="s">
        <v>58</v>
      </c>
      <c r="B37" s="100" t="s">
        <v>59</v>
      </c>
      <c r="C37" s="144">
        <f>C38+C39+C40+C41+C42+C43</f>
        <v>41170</v>
      </c>
      <c r="D37" s="144">
        <f>D38+D39+D40+D41+D42+D43</f>
        <v>7822.3</v>
      </c>
      <c r="E37" s="145">
        <f>E38+E39+E40+E41+E42+E43</f>
        <v>48992.3</v>
      </c>
    </row>
    <row r="38" spans="1:5" ht="12.75">
      <c r="A38" s="206"/>
      <c r="B38" s="101" t="s">
        <v>60</v>
      </c>
      <c r="C38" s="166">
        <v>0</v>
      </c>
      <c r="D38" s="166">
        <f>C38*0.19</f>
        <v>0</v>
      </c>
      <c r="E38" s="167">
        <f aca="true" t="shared" si="2" ref="E38:E44">C38*1.19</f>
        <v>0</v>
      </c>
    </row>
    <row r="39" spans="1:5" ht="12.75">
      <c r="A39" s="206"/>
      <c r="B39" s="102" t="s">
        <v>61</v>
      </c>
      <c r="C39" s="138">
        <v>0</v>
      </c>
      <c r="D39" s="138">
        <f>C39*0.19</f>
        <v>0</v>
      </c>
      <c r="E39" s="139">
        <f t="shared" si="2"/>
        <v>0</v>
      </c>
    </row>
    <row r="40" spans="1:5" ht="25.5">
      <c r="A40" s="206"/>
      <c r="B40" s="123" t="s">
        <v>126</v>
      </c>
      <c r="C40" s="168">
        <v>10750</v>
      </c>
      <c r="D40" s="168">
        <f>C40*0.19</f>
        <v>2042.5</v>
      </c>
      <c r="E40" s="169">
        <f t="shared" si="2"/>
        <v>12792.5</v>
      </c>
    </row>
    <row r="41" spans="1:5" ht="25.5">
      <c r="A41" s="206"/>
      <c r="B41" s="123" t="s">
        <v>127</v>
      </c>
      <c r="C41" s="168">
        <v>2500</v>
      </c>
      <c r="D41" s="168">
        <f aca="true" t="shared" si="3" ref="D41:D52">C41*0.19</f>
        <v>475</v>
      </c>
      <c r="E41" s="169">
        <f t="shared" si="2"/>
        <v>2975</v>
      </c>
    </row>
    <row r="42" spans="1:5" ht="25.5">
      <c r="A42" s="206"/>
      <c r="B42" s="103" t="s">
        <v>62</v>
      </c>
      <c r="C42" s="170">
        <v>3600</v>
      </c>
      <c r="D42" s="170">
        <f t="shared" si="3"/>
        <v>684</v>
      </c>
      <c r="E42" s="171">
        <f t="shared" si="2"/>
        <v>4284</v>
      </c>
    </row>
    <row r="43" spans="1:5" ht="13.5" thickBot="1">
      <c r="A43" s="207"/>
      <c r="B43" s="102" t="s">
        <v>63</v>
      </c>
      <c r="C43" s="138">
        <v>24320</v>
      </c>
      <c r="D43" s="138">
        <f t="shared" si="3"/>
        <v>4620.8</v>
      </c>
      <c r="E43" s="139">
        <f t="shared" si="2"/>
        <v>28940.8</v>
      </c>
    </row>
    <row r="44" spans="1:5" ht="13.5" thickBot="1">
      <c r="A44" s="73" t="s">
        <v>64</v>
      </c>
      <c r="B44" s="125" t="s">
        <v>130</v>
      </c>
      <c r="C44" s="172">
        <v>0</v>
      </c>
      <c r="D44" s="172">
        <f t="shared" si="3"/>
        <v>0</v>
      </c>
      <c r="E44" s="173">
        <f t="shared" si="2"/>
        <v>0</v>
      </c>
    </row>
    <row r="45" spans="1:5" ht="13.5" thickBot="1">
      <c r="A45" s="205" t="s">
        <v>65</v>
      </c>
      <c r="B45" s="124" t="s">
        <v>129</v>
      </c>
      <c r="C45" s="172">
        <f>C47+C46</f>
        <v>0</v>
      </c>
      <c r="D45" s="172">
        <f>D47+D46</f>
        <v>0</v>
      </c>
      <c r="E45" s="173">
        <f>E47+E46</f>
        <v>0</v>
      </c>
    </row>
    <row r="46" spans="1:5" ht="12.75">
      <c r="A46" s="206"/>
      <c r="B46" s="105" t="s">
        <v>66</v>
      </c>
      <c r="C46" s="166">
        <v>0</v>
      </c>
      <c r="D46" s="166">
        <f t="shared" si="3"/>
        <v>0</v>
      </c>
      <c r="E46" s="167">
        <f>C46*1.19</f>
        <v>0</v>
      </c>
    </row>
    <row r="47" spans="1:5" ht="13.5" thickBot="1">
      <c r="A47" s="207"/>
      <c r="B47" s="106" t="s">
        <v>67</v>
      </c>
      <c r="C47" s="174">
        <v>0</v>
      </c>
      <c r="D47" s="174">
        <f t="shared" si="3"/>
        <v>0</v>
      </c>
      <c r="E47" s="175">
        <f>C47*1.19</f>
        <v>0</v>
      </c>
    </row>
    <row r="48" spans="1:5" ht="45" customHeight="1" thickBot="1">
      <c r="A48" s="205" t="s">
        <v>68</v>
      </c>
      <c r="B48" s="124" t="s">
        <v>128</v>
      </c>
      <c r="C48" s="146">
        <f>C49+C52</f>
        <v>19300</v>
      </c>
      <c r="D48" s="146">
        <f>D49+D52</f>
        <v>3667</v>
      </c>
      <c r="E48" s="147">
        <f>E49+E52</f>
        <v>22967</v>
      </c>
    </row>
    <row r="49" spans="1:5" ht="12.75">
      <c r="A49" s="206"/>
      <c r="B49" s="101" t="s">
        <v>69</v>
      </c>
      <c r="C49" s="166">
        <v>10800</v>
      </c>
      <c r="D49" s="166">
        <f>C49*0.19</f>
        <v>2052</v>
      </c>
      <c r="E49" s="167">
        <f>C49+D49</f>
        <v>12852</v>
      </c>
    </row>
    <row r="50" spans="1:5" ht="12.75">
      <c r="A50" s="206"/>
      <c r="B50" s="102" t="s">
        <v>70</v>
      </c>
      <c r="C50" s="138">
        <v>0</v>
      </c>
      <c r="D50" s="138">
        <f t="shared" si="3"/>
        <v>0</v>
      </c>
      <c r="E50" s="139">
        <f>C50*1.19</f>
        <v>0</v>
      </c>
    </row>
    <row r="51" spans="1:5" ht="39">
      <c r="A51" s="206"/>
      <c r="B51" s="103" t="s">
        <v>71</v>
      </c>
      <c r="C51" s="138">
        <v>0</v>
      </c>
      <c r="D51" s="138">
        <f t="shared" si="3"/>
        <v>0</v>
      </c>
      <c r="E51" s="139">
        <f>C51*1.19</f>
        <v>0</v>
      </c>
    </row>
    <row r="52" spans="1:5" ht="13.5" thickBot="1">
      <c r="A52" s="207"/>
      <c r="B52" s="104" t="s">
        <v>72</v>
      </c>
      <c r="C52" s="174">
        <v>8500</v>
      </c>
      <c r="D52" s="174">
        <f t="shared" si="3"/>
        <v>1615</v>
      </c>
      <c r="E52" s="175">
        <f>C52*1.19</f>
        <v>10115</v>
      </c>
    </row>
    <row r="53" spans="1:5" s="111" customFormat="1" ht="13.5" thickBot="1">
      <c r="A53" s="208" t="s">
        <v>73</v>
      </c>
      <c r="B53" s="209"/>
      <c r="C53" s="176">
        <f>C27+C31+C35+C44+C45+C48+C36+C37</f>
        <v>74800</v>
      </c>
      <c r="D53" s="176">
        <f>D27+D31+D35+D44+D45+D48+D36+D37</f>
        <v>14212</v>
      </c>
      <c r="E53" s="177">
        <f>E27+E31+E35+E44+E45+E48+E36+E37</f>
        <v>89012</v>
      </c>
    </row>
    <row r="54" spans="1:5" ht="12.75">
      <c r="A54" s="199" t="s">
        <v>74</v>
      </c>
      <c r="B54" s="200"/>
      <c r="C54" s="200"/>
      <c r="D54" s="200"/>
      <c r="E54" s="201"/>
    </row>
    <row r="55" spans="1:5" ht="13.5" thickBot="1">
      <c r="A55" s="219" t="s">
        <v>75</v>
      </c>
      <c r="B55" s="220"/>
      <c r="C55" s="220"/>
      <c r="D55" s="220"/>
      <c r="E55" s="221"/>
    </row>
    <row r="56" spans="1:5" ht="12.75">
      <c r="A56" s="211" t="s">
        <v>10</v>
      </c>
      <c r="B56" s="94" t="s">
        <v>11</v>
      </c>
      <c r="C56" s="178">
        <v>1277973.88</v>
      </c>
      <c r="D56" s="178">
        <f>SUM(D57:D57)</f>
        <v>242815.0372</v>
      </c>
      <c r="E56" s="179">
        <f>SUM(E57:E57)</f>
        <v>1520788.9171999998</v>
      </c>
    </row>
    <row r="57" spans="1:5" ht="12.75">
      <c r="A57" s="218"/>
      <c r="B57" s="63" t="s">
        <v>99</v>
      </c>
      <c r="C57" s="138">
        <v>1277973.88</v>
      </c>
      <c r="D57" s="138">
        <f aca="true" t="shared" si="4" ref="D57:D62">C57*0.19</f>
        <v>242815.0372</v>
      </c>
      <c r="E57" s="139">
        <f aca="true" t="shared" si="5" ref="E57:E62">C57*1.19</f>
        <v>1520788.9171999998</v>
      </c>
    </row>
    <row r="58" spans="1:5" ht="12.75">
      <c r="A58" s="95" t="s">
        <v>12</v>
      </c>
      <c r="B58" s="92" t="s">
        <v>76</v>
      </c>
      <c r="C58" s="170">
        <v>0</v>
      </c>
      <c r="D58" s="170">
        <f t="shared" si="4"/>
        <v>0</v>
      </c>
      <c r="E58" s="171">
        <f t="shared" si="5"/>
        <v>0</v>
      </c>
    </row>
    <row r="59" spans="1:5" ht="25.5">
      <c r="A59" s="96" t="s">
        <v>13</v>
      </c>
      <c r="B59" s="93" t="s">
        <v>77</v>
      </c>
      <c r="C59" s="170">
        <v>0</v>
      </c>
      <c r="D59" s="170">
        <f t="shared" si="4"/>
        <v>0</v>
      </c>
      <c r="E59" s="171">
        <f t="shared" si="5"/>
        <v>0</v>
      </c>
    </row>
    <row r="60" spans="1:5" ht="25.5">
      <c r="A60" s="96" t="s">
        <v>14</v>
      </c>
      <c r="B60" s="93" t="s">
        <v>78</v>
      </c>
      <c r="C60" s="170">
        <v>0</v>
      </c>
      <c r="D60" s="170">
        <f t="shared" si="4"/>
        <v>0</v>
      </c>
      <c r="E60" s="171">
        <f t="shared" si="5"/>
        <v>0</v>
      </c>
    </row>
    <row r="61" spans="1:5" ht="12.75">
      <c r="A61" s="95" t="s">
        <v>15</v>
      </c>
      <c r="B61" s="92" t="s">
        <v>16</v>
      </c>
      <c r="C61" s="138">
        <v>0</v>
      </c>
      <c r="D61" s="138">
        <f t="shared" si="4"/>
        <v>0</v>
      </c>
      <c r="E61" s="139">
        <f t="shared" si="5"/>
        <v>0</v>
      </c>
    </row>
    <row r="62" spans="1:5" ht="13.5" thickBot="1">
      <c r="A62" s="97" t="s">
        <v>17</v>
      </c>
      <c r="B62" s="98" t="s">
        <v>18</v>
      </c>
      <c r="C62" s="142">
        <v>0</v>
      </c>
      <c r="D62" s="142">
        <f t="shared" si="4"/>
        <v>0</v>
      </c>
      <c r="E62" s="143">
        <f t="shared" si="5"/>
        <v>0</v>
      </c>
    </row>
    <row r="63" spans="1:5" s="111" customFormat="1" ht="13.5" thickBot="1">
      <c r="A63" s="203" t="s">
        <v>79</v>
      </c>
      <c r="B63" s="204"/>
      <c r="C63" s="180">
        <f>C56+C58+C59+C60+C61+C62</f>
        <v>1277973.88</v>
      </c>
      <c r="D63" s="180">
        <f>D56+D58+D59+D60+D61+D62</f>
        <v>242815.0372</v>
      </c>
      <c r="E63" s="181">
        <f>E56+E58+E59+E60+E61+E62</f>
        <v>1520788.9171999998</v>
      </c>
    </row>
    <row r="64" spans="1:5" ht="12.75">
      <c r="A64" s="199" t="s">
        <v>80</v>
      </c>
      <c r="B64" s="200"/>
      <c r="C64" s="200"/>
      <c r="D64" s="200"/>
      <c r="E64" s="201"/>
    </row>
    <row r="65" spans="1:5" ht="13.5" thickBot="1">
      <c r="A65" s="219" t="s">
        <v>81</v>
      </c>
      <c r="B65" s="220"/>
      <c r="C65" s="220"/>
      <c r="D65" s="220"/>
      <c r="E65" s="221"/>
    </row>
    <row r="66" spans="1:5" ht="12.75">
      <c r="A66" s="211" t="s">
        <v>19</v>
      </c>
      <c r="B66" s="94" t="s">
        <v>20</v>
      </c>
      <c r="C66" s="178">
        <f>C67+C68</f>
        <v>16092.21</v>
      </c>
      <c r="D66" s="178">
        <f>D67+D68</f>
        <v>3057.5199</v>
      </c>
      <c r="E66" s="179">
        <f>E67+E68</f>
        <v>19149.7299</v>
      </c>
    </row>
    <row r="67" spans="1:5" ht="25.5">
      <c r="A67" s="212"/>
      <c r="B67" s="99" t="s">
        <v>82</v>
      </c>
      <c r="C67" s="138">
        <v>16092.21</v>
      </c>
      <c r="D67" s="138">
        <f>C67*0.19</f>
        <v>3057.5199</v>
      </c>
      <c r="E67" s="139">
        <f>C67*1.19</f>
        <v>19149.7299</v>
      </c>
    </row>
    <row r="68" spans="1:5" ht="13.5" thickBot="1">
      <c r="A68" s="213"/>
      <c r="B68" s="132" t="s">
        <v>132</v>
      </c>
      <c r="C68" s="152">
        <v>0</v>
      </c>
      <c r="D68" s="152">
        <f>C68*0.19</f>
        <v>0</v>
      </c>
      <c r="E68" s="153">
        <f>C68*1.19</f>
        <v>0</v>
      </c>
    </row>
    <row r="69" spans="1:5" ht="12.75">
      <c r="A69" s="211" t="s">
        <v>21</v>
      </c>
      <c r="B69" s="126" t="s">
        <v>133</v>
      </c>
      <c r="C69" s="182">
        <f>C70+C71+C72+C73+C74</f>
        <v>17065.826989999998</v>
      </c>
      <c r="D69" s="182">
        <f>D70+D71+D72+D73+D74</f>
        <v>0</v>
      </c>
      <c r="E69" s="183">
        <f>E70+E71+E72+E73+E74</f>
        <v>17065.826989999998</v>
      </c>
    </row>
    <row r="70" spans="1:5" ht="25.5">
      <c r="A70" s="212"/>
      <c r="B70" s="99" t="s">
        <v>83</v>
      </c>
      <c r="C70" s="170">
        <v>0</v>
      </c>
      <c r="D70" s="170">
        <v>0</v>
      </c>
      <c r="E70" s="171">
        <f>C70</f>
        <v>0</v>
      </c>
    </row>
    <row r="71" spans="1:5" ht="25.5">
      <c r="A71" s="212"/>
      <c r="B71" s="99" t="s">
        <v>84</v>
      </c>
      <c r="C71" s="170">
        <f>(C19+C56+C66)*0.005</f>
        <v>6470.3304499999995</v>
      </c>
      <c r="D71" s="170">
        <v>0</v>
      </c>
      <c r="E71" s="171">
        <f>C71</f>
        <v>6470.3304499999995</v>
      </c>
    </row>
    <row r="72" spans="1:5" ht="39.75" customHeight="1">
      <c r="A72" s="212"/>
      <c r="B72" s="64" t="s">
        <v>85</v>
      </c>
      <c r="C72" s="170">
        <f>(C56+C67)*0.001</f>
        <v>1294.0660899999998</v>
      </c>
      <c r="D72" s="170">
        <v>0</v>
      </c>
      <c r="E72" s="171">
        <f>C72</f>
        <v>1294.0660899999998</v>
      </c>
    </row>
    <row r="73" spans="1:5" ht="12.75">
      <c r="A73" s="212"/>
      <c r="B73" s="63" t="s">
        <v>86</v>
      </c>
      <c r="C73" s="170">
        <f>(C19+C18+C24+C56+C58+C67)*0.005</f>
        <v>6470.3304499999995</v>
      </c>
      <c r="D73" s="170">
        <v>0</v>
      </c>
      <c r="E73" s="171">
        <f>C73</f>
        <v>6470.3304499999995</v>
      </c>
    </row>
    <row r="74" spans="1:5" ht="26.25" thickBot="1">
      <c r="A74" s="213"/>
      <c r="B74" s="87" t="s">
        <v>87</v>
      </c>
      <c r="C74" s="160">
        <v>2831.1</v>
      </c>
      <c r="D74" s="160">
        <v>0</v>
      </c>
      <c r="E74" s="161">
        <f>C74</f>
        <v>2831.1</v>
      </c>
    </row>
    <row r="75" spans="1:5" ht="13.5" thickBot="1">
      <c r="A75" s="66" t="s">
        <v>22</v>
      </c>
      <c r="B75" s="131" t="s">
        <v>137</v>
      </c>
      <c r="C75" s="184">
        <f>(C18+C19+C20+C37+C48+C63)*0.1</f>
        <v>133844.388</v>
      </c>
      <c r="D75" s="184">
        <f>C75*0.19</f>
        <v>25430.43372</v>
      </c>
      <c r="E75" s="185">
        <f>C75*1.19</f>
        <v>159274.82172</v>
      </c>
    </row>
    <row r="76" spans="1:5" ht="13.5" thickBot="1">
      <c r="A76" s="72" t="s">
        <v>88</v>
      </c>
      <c r="B76" s="86" t="s">
        <v>89</v>
      </c>
      <c r="C76" s="186">
        <v>0</v>
      </c>
      <c r="D76" s="186">
        <f>C76*0.19</f>
        <v>0</v>
      </c>
      <c r="E76" s="187">
        <f>C76*1.19</f>
        <v>0</v>
      </c>
    </row>
    <row r="77" spans="1:5" s="111" customFormat="1" ht="13.5" thickBot="1">
      <c r="A77" s="203" t="s">
        <v>90</v>
      </c>
      <c r="B77" s="204"/>
      <c r="C77" s="180">
        <f>C66+C69+C75+C76</f>
        <v>167002.42499</v>
      </c>
      <c r="D77" s="180">
        <f>D66+D69+D75+D76</f>
        <v>28487.95362</v>
      </c>
      <c r="E77" s="181">
        <f>E66+E69+E75+E76</f>
        <v>195490.37861</v>
      </c>
    </row>
    <row r="78" spans="1:5" ht="12.75">
      <c r="A78" s="199" t="s">
        <v>91</v>
      </c>
      <c r="B78" s="200"/>
      <c r="C78" s="200"/>
      <c r="D78" s="200"/>
      <c r="E78" s="201"/>
    </row>
    <row r="79" spans="1:5" ht="13.5" thickBot="1">
      <c r="A79" s="203" t="s">
        <v>92</v>
      </c>
      <c r="B79" s="204"/>
      <c r="C79" s="204"/>
      <c r="D79" s="204"/>
      <c r="E79" s="210"/>
    </row>
    <row r="80" spans="1:5" ht="12.75">
      <c r="A80" s="11" t="s">
        <v>23</v>
      </c>
      <c r="B80" s="18" t="s">
        <v>24</v>
      </c>
      <c r="C80" s="188">
        <v>0</v>
      </c>
      <c r="D80" s="188">
        <f>C80*0.19</f>
        <v>0</v>
      </c>
      <c r="E80" s="189">
        <f>C80*1.19</f>
        <v>0</v>
      </c>
    </row>
    <row r="81" spans="1:5" ht="13.5" thickBot="1">
      <c r="A81" s="12" t="s">
        <v>25</v>
      </c>
      <c r="B81" s="25" t="s">
        <v>26</v>
      </c>
      <c r="C81" s="190">
        <v>0</v>
      </c>
      <c r="D81" s="190">
        <f>C81*0.19</f>
        <v>0</v>
      </c>
      <c r="E81" s="191">
        <f>C81*1.19</f>
        <v>0</v>
      </c>
    </row>
    <row r="82" spans="1:5" s="111" customFormat="1" ht="13.5" thickBot="1">
      <c r="A82" s="208" t="s">
        <v>93</v>
      </c>
      <c r="B82" s="209"/>
      <c r="C82" s="192">
        <f>C80+C81</f>
        <v>0</v>
      </c>
      <c r="D82" s="192">
        <f>D80+D81</f>
        <v>0</v>
      </c>
      <c r="E82" s="193">
        <f>E80+E81</f>
        <v>0</v>
      </c>
    </row>
    <row r="83" spans="1:5" s="15" customFormat="1" ht="12.75">
      <c r="A83" s="214" t="s">
        <v>27</v>
      </c>
      <c r="B83" s="214"/>
      <c r="C83" s="194">
        <f>C21+C24+C53+C63+C77+C82</f>
        <v>1519776.3049899999</v>
      </c>
      <c r="D83" s="194">
        <f>D21+D24+D53+D63+D77+D82</f>
        <v>285514.99082</v>
      </c>
      <c r="E83" s="194">
        <f>E21+E24+E53+E63+E77+E82</f>
        <v>1805291.2958099998</v>
      </c>
    </row>
    <row r="84" spans="1:5" s="15" customFormat="1" ht="12.75">
      <c r="A84" s="198" t="s">
        <v>28</v>
      </c>
      <c r="B84" s="198"/>
      <c r="C84" s="195">
        <f>C18+C19+C20+C24+C56+C58+C67</f>
        <v>1294066.0899999999</v>
      </c>
      <c r="D84" s="195">
        <f>D18+D19+D20+D24+D56+D58+D67</f>
        <v>245872.5571</v>
      </c>
      <c r="E84" s="195">
        <f>E18+E19+E20+E24+E56+E58+E67</f>
        <v>1539938.6470999997</v>
      </c>
    </row>
    <row r="85" spans="1:5" s="110" customFormat="1" ht="12.75">
      <c r="A85" s="127" t="s">
        <v>136</v>
      </c>
      <c r="B85" s="128"/>
      <c r="C85" s="195"/>
      <c r="D85" s="195"/>
      <c r="E85" s="195"/>
    </row>
    <row r="86" spans="1:5" s="110" customFormat="1" ht="12.75">
      <c r="A86" s="128" t="s">
        <v>135</v>
      </c>
      <c r="B86" s="128"/>
      <c r="C86" s="195">
        <f>C42+C43+C57+C67+C75</f>
        <v>1455830.478</v>
      </c>
      <c r="D86" s="195">
        <f>D42+D43+D57+D67+D75</f>
        <v>276607.79082</v>
      </c>
      <c r="E86" s="195">
        <f>E42+E43+E57+E67+E75</f>
        <v>1732438.2688199999</v>
      </c>
    </row>
    <row r="87" spans="1:5" s="7" customFormat="1" ht="12.75">
      <c r="A87" s="129" t="s">
        <v>134</v>
      </c>
      <c r="B87" s="130"/>
      <c r="C87" s="196">
        <f>C21+C27+C31+C35+C40+C41+C48+C69</f>
        <v>63945.82699</v>
      </c>
      <c r="D87" s="196">
        <f>D21+D27+D31+D35+D40+D41+D48+D69</f>
        <v>8907.2</v>
      </c>
      <c r="E87" s="196">
        <f>E21+E27+E31+E35+E40+E41+E48+E69</f>
        <v>72853.02699</v>
      </c>
    </row>
    <row r="88" spans="3:5" s="7" customFormat="1" ht="12.75">
      <c r="C88" s="113"/>
      <c r="D88" s="113"/>
      <c r="E88" s="113"/>
    </row>
    <row r="89" spans="3:5" s="7" customFormat="1" ht="12.75">
      <c r="C89" s="113"/>
      <c r="D89" s="113"/>
      <c r="E89" s="113"/>
    </row>
    <row r="90" spans="1:5" s="7" customFormat="1" ht="12.75">
      <c r="A90" s="7" t="s">
        <v>94</v>
      </c>
      <c r="C90" s="113"/>
      <c r="D90" s="113"/>
      <c r="E90" s="113"/>
    </row>
    <row r="91" spans="1:5" s="7" customFormat="1" ht="12.75">
      <c r="A91" s="135" t="s">
        <v>153</v>
      </c>
      <c r="C91" s="113"/>
      <c r="D91" s="113"/>
      <c r="E91" s="113"/>
    </row>
    <row r="92" spans="3:5" s="7" customFormat="1" ht="12.75">
      <c r="C92" s="116"/>
      <c r="D92" s="116"/>
      <c r="E92" s="116"/>
    </row>
    <row r="93" spans="3:5" s="7" customFormat="1" ht="12.75">
      <c r="C93" s="113"/>
      <c r="D93" s="113"/>
      <c r="E93" s="113"/>
    </row>
    <row r="94" spans="1:5" s="7" customFormat="1" ht="12.75">
      <c r="A94" s="134" t="s">
        <v>147</v>
      </c>
      <c r="B94" s="134"/>
      <c r="C94" s="113"/>
      <c r="D94" s="113"/>
      <c r="E94" s="113"/>
    </row>
    <row r="95" spans="1:5" s="7" customFormat="1" ht="12.75">
      <c r="A95" s="134" t="s">
        <v>148</v>
      </c>
      <c r="B95" s="134"/>
      <c r="C95" s="113"/>
      <c r="D95" s="113"/>
      <c r="E95" s="113"/>
    </row>
    <row r="96" spans="1:5" s="7" customFormat="1" ht="12.75">
      <c r="A96" s="134" t="s">
        <v>149</v>
      </c>
      <c r="B96" s="134"/>
      <c r="C96" s="113"/>
      <c r="D96" s="113"/>
      <c r="E96" s="113"/>
    </row>
    <row r="97" spans="1:5" s="7" customFormat="1" ht="12.75">
      <c r="A97" s="134"/>
      <c r="B97" s="134"/>
      <c r="C97" s="113"/>
      <c r="D97" s="113"/>
      <c r="E97" s="113"/>
    </row>
    <row r="98" spans="3:5" s="7" customFormat="1" ht="12.75">
      <c r="C98" s="113"/>
      <c r="D98" s="113"/>
      <c r="E98" s="113"/>
    </row>
    <row r="99" spans="3:5" s="7" customFormat="1" ht="12.75">
      <c r="C99" s="113"/>
      <c r="D99" s="113"/>
      <c r="E99" s="113"/>
    </row>
    <row r="100" spans="3:5" s="7" customFormat="1" ht="12.75">
      <c r="C100" s="113"/>
      <c r="D100" s="113"/>
      <c r="E100" s="113"/>
    </row>
    <row r="101" spans="3:5" s="7" customFormat="1" ht="12.75">
      <c r="C101" s="113"/>
      <c r="D101" s="113"/>
      <c r="E101" s="113"/>
    </row>
    <row r="102" spans="3:5" s="7" customFormat="1" ht="12.75">
      <c r="C102" s="113"/>
      <c r="D102" s="113"/>
      <c r="E102" s="113"/>
    </row>
    <row r="103" spans="3:5" s="7" customFormat="1" ht="12.75">
      <c r="C103" s="113"/>
      <c r="D103" s="113"/>
      <c r="E103" s="113"/>
    </row>
    <row r="104" spans="3:5" s="7" customFormat="1" ht="12.75">
      <c r="C104" s="113"/>
      <c r="D104" s="113"/>
      <c r="E104" s="113"/>
    </row>
  </sheetData>
  <sheetProtection/>
  <mergeCells count="34">
    <mergeCell ref="A6:E6"/>
    <mergeCell ref="A21:B21"/>
    <mergeCell ref="A15:E15"/>
    <mergeCell ref="A16:E16"/>
    <mergeCell ref="A22:E22"/>
    <mergeCell ref="A9:E9"/>
    <mergeCell ref="A12:A13"/>
    <mergeCell ref="A55:E55"/>
    <mergeCell ref="A7:E7"/>
    <mergeCell ref="A24:B24"/>
    <mergeCell ref="A25:E25"/>
    <mergeCell ref="A53:B53"/>
    <mergeCell ref="B12:B13"/>
    <mergeCell ref="A37:A43"/>
    <mergeCell ref="A69:A74"/>
    <mergeCell ref="A64:E64"/>
    <mergeCell ref="A83:B83"/>
    <mergeCell ref="A77:B77"/>
    <mergeCell ref="A79:E79"/>
    <mergeCell ref="A31:A34"/>
    <mergeCell ref="A56:A57"/>
    <mergeCell ref="A45:A47"/>
    <mergeCell ref="A66:A68"/>
    <mergeCell ref="A65:E65"/>
    <mergeCell ref="A84:B84"/>
    <mergeCell ref="A78:E78"/>
    <mergeCell ref="A8:E8"/>
    <mergeCell ref="A54:E54"/>
    <mergeCell ref="A63:B63"/>
    <mergeCell ref="A48:A52"/>
    <mergeCell ref="A82:B82"/>
    <mergeCell ref="A26:E26"/>
    <mergeCell ref="A23:E23"/>
    <mergeCell ref="A27:A30"/>
  </mergeCells>
  <printOptions gridLines="1" horizontalCentered="1"/>
  <pageMargins left="0.4330708661417323" right="0.2362204724409449" top="0.7874015748031497" bottom="0.35433070866141736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="142" zoomScaleNormal="142" zoomScalePageLayoutView="0" workbookViewId="0" topLeftCell="A16">
      <selection activeCell="G15" sqref="G15"/>
    </sheetView>
  </sheetViews>
  <sheetFormatPr defaultColWidth="9.28125" defaultRowHeight="12.75"/>
  <cols>
    <col min="1" max="1" width="7.28125" style="1" customWidth="1"/>
    <col min="2" max="2" width="46.28125" style="1" customWidth="1"/>
    <col min="3" max="3" width="12.421875" style="3" customWidth="1"/>
    <col min="4" max="4" width="11.00390625" style="3" customWidth="1"/>
    <col min="5" max="5" width="13.7109375" style="3" customWidth="1"/>
    <col min="6" max="7" width="9.28125" style="3" customWidth="1"/>
    <col min="8" max="8" width="12.28125" style="3" bestFit="1" customWidth="1"/>
    <col min="9" max="9" width="9.28125" style="1" customWidth="1"/>
    <col min="10" max="10" width="9.421875" style="6" hidden="1" customWidth="1"/>
    <col min="11" max="16384" width="9.28125" style="1" customWidth="1"/>
  </cols>
  <sheetData>
    <row r="1" ht="12.75">
      <c r="A1" s="19" t="s">
        <v>37</v>
      </c>
    </row>
    <row r="2" ht="12.75">
      <c r="A2" s="19" t="s">
        <v>40</v>
      </c>
    </row>
    <row r="3" ht="12.75">
      <c r="A3" s="19" t="s">
        <v>38</v>
      </c>
    </row>
    <row r="4" spans="1:5" ht="12.75">
      <c r="A4" s="19" t="s">
        <v>39</v>
      </c>
      <c r="B4" s="2"/>
      <c r="C4" s="5"/>
      <c r="D4" s="5"/>
      <c r="E4" s="5"/>
    </row>
    <row r="5" spans="1:5" ht="12.75">
      <c r="A5" s="2"/>
      <c r="B5" s="2"/>
      <c r="C5" s="5"/>
      <c r="D5" s="5"/>
      <c r="E5" s="5"/>
    </row>
    <row r="6" spans="1:5" ht="12.75">
      <c r="A6" s="2"/>
      <c r="B6" s="2"/>
      <c r="C6" s="5"/>
      <c r="D6" s="5"/>
      <c r="E6" s="5"/>
    </row>
    <row r="7" spans="1:10" ht="12">
      <c r="A7" s="237" t="s">
        <v>118</v>
      </c>
      <c r="B7" s="237"/>
      <c r="C7" s="237"/>
      <c r="D7" s="237"/>
      <c r="E7" s="237"/>
      <c r="J7" s="6">
        <v>4.47</v>
      </c>
    </row>
    <row r="8" spans="1:10" ht="12">
      <c r="A8" s="236" t="s">
        <v>43</v>
      </c>
      <c r="B8" s="236"/>
      <c r="C8" s="236"/>
      <c r="D8" s="236"/>
      <c r="E8" s="236"/>
      <c r="F8" s="51"/>
      <c r="G8" s="4"/>
      <c r="H8" s="4"/>
      <c r="J8" s="6">
        <v>4.47</v>
      </c>
    </row>
    <row r="9" spans="1:10" ht="12">
      <c r="A9" s="236" t="s">
        <v>44</v>
      </c>
      <c r="B9" s="236"/>
      <c r="C9" s="236"/>
      <c r="D9" s="236"/>
      <c r="E9" s="236"/>
      <c r="F9" s="51"/>
      <c r="G9" s="4"/>
      <c r="H9" s="4"/>
      <c r="J9" s="6">
        <v>4.47</v>
      </c>
    </row>
    <row r="10" spans="1:8" ht="12.75">
      <c r="A10" s="236" t="s">
        <v>36</v>
      </c>
      <c r="B10" s="236"/>
      <c r="C10" s="236"/>
      <c r="D10" s="236"/>
      <c r="E10" s="236"/>
      <c r="F10" s="50"/>
      <c r="G10" s="4"/>
      <c r="H10" s="4"/>
    </row>
    <row r="11" spans="1:10" s="85" customFormat="1" ht="13.5" thickBot="1">
      <c r="A11" s="83"/>
      <c r="B11" s="84"/>
      <c r="C11" s="84"/>
      <c r="D11" s="26"/>
      <c r="E11" s="26"/>
      <c r="F11" s="7"/>
      <c r="G11" s="7"/>
      <c r="H11" s="7"/>
      <c r="J11" s="8"/>
    </row>
    <row r="12" spans="1:10" s="28" customFormat="1" ht="26.25" thickBot="1">
      <c r="A12" s="234" t="s">
        <v>42</v>
      </c>
      <c r="B12" s="234" t="s">
        <v>1</v>
      </c>
      <c r="C12" s="37" t="s">
        <v>100</v>
      </c>
      <c r="D12" s="36" t="s">
        <v>0</v>
      </c>
      <c r="E12" s="38" t="s">
        <v>101</v>
      </c>
      <c r="J12" s="10">
        <v>4.47</v>
      </c>
    </row>
    <row r="13" spans="1:10" s="27" customFormat="1" ht="13.5" thickBot="1">
      <c r="A13" s="235"/>
      <c r="B13" s="235"/>
      <c r="C13" s="29" t="s">
        <v>2</v>
      </c>
      <c r="D13" s="30" t="s">
        <v>2</v>
      </c>
      <c r="E13" s="30" t="s">
        <v>2</v>
      </c>
      <c r="F13" s="9"/>
      <c r="G13" s="9"/>
      <c r="H13" s="9"/>
      <c r="J13" s="10">
        <v>4.47</v>
      </c>
    </row>
    <row r="14" spans="1:10" s="27" customFormat="1" ht="13.5" thickBot="1">
      <c r="A14" s="31">
        <v>1</v>
      </c>
      <c r="B14" s="31">
        <v>2</v>
      </c>
      <c r="C14" s="32">
        <v>3</v>
      </c>
      <c r="D14" s="33">
        <v>4</v>
      </c>
      <c r="E14" s="31">
        <v>5</v>
      </c>
      <c r="F14" s="9"/>
      <c r="G14" s="9"/>
      <c r="H14" s="9"/>
      <c r="J14" s="10">
        <v>4.47</v>
      </c>
    </row>
    <row r="15" spans="1:10" s="27" customFormat="1" ht="13.5" thickBot="1">
      <c r="A15" s="238" t="s">
        <v>102</v>
      </c>
      <c r="B15" s="239"/>
      <c r="C15" s="239"/>
      <c r="D15" s="239"/>
      <c r="E15" s="240"/>
      <c r="F15" s="9"/>
      <c r="G15" s="9"/>
      <c r="H15" s="9"/>
      <c r="J15" s="10">
        <v>4.47</v>
      </c>
    </row>
    <row r="16" spans="1:10" s="27" customFormat="1" ht="12.75">
      <c r="A16" s="52" t="s">
        <v>103</v>
      </c>
      <c r="B16" s="43" t="s">
        <v>11</v>
      </c>
      <c r="C16" s="44">
        <f>C17+C18+C19+C22+C23</f>
        <v>1447768.4700000002</v>
      </c>
      <c r="D16" s="44">
        <f>D17+D18+D19+D22+D23</f>
        <v>275076.0093</v>
      </c>
      <c r="E16" s="53">
        <f>E17+E18+E19+E22+E23</f>
        <v>1722844.4792999998</v>
      </c>
      <c r="F16" s="9"/>
      <c r="G16" s="9"/>
      <c r="H16" s="9"/>
      <c r="J16" s="10"/>
    </row>
    <row r="17" spans="1:10" s="27" customFormat="1" ht="12.75">
      <c r="A17" s="54" t="s">
        <v>31</v>
      </c>
      <c r="B17" s="39" t="s">
        <v>30</v>
      </c>
      <c r="C17" s="40">
        <f>1017.89758*0.2*1000</f>
        <v>203579.516</v>
      </c>
      <c r="D17" s="40">
        <f>C17*0.19</f>
        <v>38680.10804</v>
      </c>
      <c r="E17" s="55">
        <f>C17*1.19</f>
        <v>242259.62404</v>
      </c>
      <c r="F17" s="9"/>
      <c r="G17" s="9"/>
      <c r="H17" s="9"/>
      <c r="J17" s="10">
        <v>4.47</v>
      </c>
    </row>
    <row r="18" spans="1:10" s="27" customFormat="1" ht="12.75">
      <c r="A18" s="54" t="s">
        <v>104</v>
      </c>
      <c r="B18" s="41" t="s">
        <v>33</v>
      </c>
      <c r="C18" s="40">
        <f>1017897.58*0.8</f>
        <v>814318.064</v>
      </c>
      <c r="D18" s="40">
        <f>C18*0.19</f>
        <v>154720.43216</v>
      </c>
      <c r="E18" s="55">
        <f>C18*1.19</f>
        <v>969038.49616</v>
      </c>
      <c r="F18" s="9"/>
      <c r="G18" s="9"/>
      <c r="H18" s="9"/>
      <c r="J18" s="10">
        <v>4.47</v>
      </c>
    </row>
    <row r="19" spans="1:10" s="27" customFormat="1" ht="12.75">
      <c r="A19" s="54" t="s">
        <v>105</v>
      </c>
      <c r="B19" s="41" t="s">
        <v>141</v>
      </c>
      <c r="C19" s="40">
        <f>(14.95166+295.56589)*1000</f>
        <v>310517.55000000005</v>
      </c>
      <c r="D19" s="40">
        <f>C19*0.19</f>
        <v>58998.33450000001</v>
      </c>
      <c r="E19" s="55">
        <f>C19*1.19</f>
        <v>369515.88450000004</v>
      </c>
      <c r="F19" s="9"/>
      <c r="G19" s="9"/>
      <c r="H19" s="9"/>
      <c r="J19" s="10">
        <v>4.47</v>
      </c>
    </row>
    <row r="20" spans="1:10" s="27" customFormat="1" ht="12.75">
      <c r="A20" s="54" t="s">
        <v>143</v>
      </c>
      <c r="B20" s="41" t="s">
        <v>142</v>
      </c>
      <c r="C20" s="40">
        <v>295565.89</v>
      </c>
      <c r="D20" s="40">
        <f>C20*0.19</f>
        <v>56157.519100000005</v>
      </c>
      <c r="E20" s="55">
        <f>C20*1.19</f>
        <v>351723.4091</v>
      </c>
      <c r="F20" s="109"/>
      <c r="G20" s="109"/>
      <c r="H20" s="109"/>
      <c r="J20" s="10"/>
    </row>
    <row r="21" spans="1:10" s="27" customFormat="1" ht="25.5">
      <c r="A21" s="54" t="s">
        <v>144</v>
      </c>
      <c r="B21" s="133" t="s">
        <v>145</v>
      </c>
      <c r="C21" s="40">
        <f>C19-C20</f>
        <v>14951.660000000033</v>
      </c>
      <c r="D21" s="40">
        <f>D19-D20</f>
        <v>2840.815400000007</v>
      </c>
      <c r="E21" s="55">
        <f>E19-E20</f>
        <v>17792.475400000054</v>
      </c>
      <c r="F21" s="109"/>
      <c r="G21" s="109"/>
      <c r="H21" s="109"/>
      <c r="J21" s="10"/>
    </row>
    <row r="22" spans="1:10" s="27" customFormat="1" ht="12.75">
      <c r="A22" s="54" t="s">
        <v>106</v>
      </c>
      <c r="B22" s="41" t="s">
        <v>34</v>
      </c>
      <c r="C22" s="40">
        <f>26.48297*1000</f>
        <v>26482.97</v>
      </c>
      <c r="D22" s="40">
        <f>C22*0.19</f>
        <v>5031.764300000001</v>
      </c>
      <c r="E22" s="55">
        <f>C22*1.19</f>
        <v>31514.7343</v>
      </c>
      <c r="F22" s="9"/>
      <c r="G22" s="9"/>
      <c r="H22" s="9"/>
      <c r="J22" s="10">
        <v>4.47</v>
      </c>
    </row>
    <row r="23" spans="1:10" s="27" customFormat="1" ht="13.5" thickBot="1">
      <c r="A23" s="56" t="s">
        <v>107</v>
      </c>
      <c r="B23" s="45" t="s">
        <v>35</v>
      </c>
      <c r="C23" s="46">
        <f>92.87037*1000</f>
        <v>92870.37</v>
      </c>
      <c r="D23" s="46">
        <f>C23*0.19</f>
        <v>17645.3703</v>
      </c>
      <c r="E23" s="57">
        <f>C23*1.19</f>
        <v>110515.74029999999</v>
      </c>
      <c r="F23" s="9"/>
      <c r="G23" s="9"/>
      <c r="H23" s="9"/>
      <c r="J23" s="10">
        <v>4.47</v>
      </c>
    </row>
    <row r="24" spans="1:10" s="77" customFormat="1" ht="13.5" thickBot="1">
      <c r="A24" s="232" t="s">
        <v>114</v>
      </c>
      <c r="B24" s="233"/>
      <c r="C24" s="74">
        <f>C16</f>
        <v>1447768.4700000002</v>
      </c>
      <c r="D24" s="74">
        <f>D16</f>
        <v>275076.0093</v>
      </c>
      <c r="E24" s="75">
        <f>E16</f>
        <v>1722844.4792999998</v>
      </c>
      <c r="F24" s="76"/>
      <c r="G24" s="76"/>
      <c r="H24" s="76"/>
      <c r="J24" s="78">
        <v>4.47</v>
      </c>
    </row>
    <row r="25" spans="1:10" s="27" customFormat="1" ht="13.5" thickBot="1">
      <c r="A25" s="58" t="s">
        <v>12</v>
      </c>
      <c r="B25" s="47" t="s">
        <v>108</v>
      </c>
      <c r="C25" s="48">
        <v>0</v>
      </c>
      <c r="D25" s="48">
        <f>C25*0.19</f>
        <v>0</v>
      </c>
      <c r="E25" s="59">
        <f>C25*1.19</f>
        <v>0</v>
      </c>
      <c r="F25" s="9"/>
      <c r="G25" s="9"/>
      <c r="H25" s="9"/>
      <c r="J25" s="10">
        <v>4.47</v>
      </c>
    </row>
    <row r="26" spans="1:10" s="77" customFormat="1" ht="13.5" thickBot="1">
      <c r="A26" s="232" t="s">
        <v>115</v>
      </c>
      <c r="B26" s="233"/>
      <c r="C26" s="74">
        <f>C25</f>
        <v>0</v>
      </c>
      <c r="D26" s="74">
        <f>D25</f>
        <v>0</v>
      </c>
      <c r="E26" s="75">
        <f>E25</f>
        <v>0</v>
      </c>
      <c r="F26" s="76"/>
      <c r="G26" s="76"/>
      <c r="H26" s="76"/>
      <c r="J26" s="78">
        <v>4.47</v>
      </c>
    </row>
    <row r="27" spans="1:10" s="27" customFormat="1" ht="25.5">
      <c r="A27" s="60" t="s">
        <v>109</v>
      </c>
      <c r="B27" s="79" t="s">
        <v>110</v>
      </c>
      <c r="C27" s="80">
        <v>0</v>
      </c>
      <c r="D27" s="81">
        <f>C27*0.19</f>
        <v>0</v>
      </c>
      <c r="E27" s="82">
        <f>C27*1.19</f>
        <v>0</v>
      </c>
      <c r="F27" s="9"/>
      <c r="G27" s="9"/>
      <c r="H27" s="9"/>
      <c r="J27" s="10">
        <v>4.47</v>
      </c>
    </row>
    <row r="28" spans="1:10" s="27" customFormat="1" ht="25.5">
      <c r="A28" s="61" t="s">
        <v>111</v>
      </c>
      <c r="B28" s="42" t="s">
        <v>112</v>
      </c>
      <c r="C28" s="40">
        <v>0</v>
      </c>
      <c r="D28" s="40">
        <f>C28*0.19</f>
        <v>0</v>
      </c>
      <c r="E28" s="55">
        <f>C28*1.19</f>
        <v>0</v>
      </c>
      <c r="F28" s="9"/>
      <c r="G28" s="9"/>
      <c r="H28" s="9"/>
      <c r="J28" s="10">
        <v>4.47</v>
      </c>
    </row>
    <row r="29" spans="1:10" s="27" customFormat="1" ht="12.75">
      <c r="A29" s="54" t="s">
        <v>15</v>
      </c>
      <c r="B29" s="39" t="s">
        <v>16</v>
      </c>
      <c r="C29" s="40">
        <v>0</v>
      </c>
      <c r="D29" s="40">
        <f>C29*0.19</f>
        <v>0</v>
      </c>
      <c r="E29" s="55">
        <f>C29*1.19</f>
        <v>0</v>
      </c>
      <c r="F29" s="9"/>
      <c r="G29" s="9"/>
      <c r="H29" s="9"/>
      <c r="J29" s="10">
        <v>4.47</v>
      </c>
    </row>
    <row r="30" spans="1:10" s="27" customFormat="1" ht="13.5" thickBot="1">
      <c r="A30" s="56" t="s">
        <v>113</v>
      </c>
      <c r="B30" s="49" t="s">
        <v>18</v>
      </c>
      <c r="C30" s="46">
        <v>0</v>
      </c>
      <c r="D30" s="46">
        <f>C30*0.19</f>
        <v>0</v>
      </c>
      <c r="E30" s="57">
        <f>C30*1.19</f>
        <v>0</v>
      </c>
      <c r="F30" s="9"/>
      <c r="G30" s="9"/>
      <c r="H30" s="9"/>
      <c r="J30" s="10"/>
    </row>
    <row r="31" spans="1:10" s="77" customFormat="1" ht="13.5" thickBot="1">
      <c r="A31" s="232" t="s">
        <v>29</v>
      </c>
      <c r="B31" s="233"/>
      <c r="C31" s="74">
        <f>C27+C28+C29+C30</f>
        <v>0</v>
      </c>
      <c r="D31" s="74">
        <f>D27+D28+D29+D30</f>
        <v>0</v>
      </c>
      <c r="E31" s="75">
        <f>E27+E28+E29+E30</f>
        <v>0</v>
      </c>
      <c r="F31" s="76"/>
      <c r="G31" s="76"/>
      <c r="H31" s="76"/>
      <c r="J31" s="78">
        <v>4.47</v>
      </c>
    </row>
    <row r="32" spans="1:10" s="77" customFormat="1" ht="13.5" thickBot="1">
      <c r="A32" s="232" t="s">
        <v>116</v>
      </c>
      <c r="B32" s="233"/>
      <c r="C32" s="74">
        <f>C24+C26+C31</f>
        <v>1447768.4700000002</v>
      </c>
      <c r="D32" s="74">
        <f>D24+D26+D31</f>
        <v>275076.0093</v>
      </c>
      <c r="E32" s="75">
        <f>E24+E26+E31</f>
        <v>1722844.4792999998</v>
      </c>
      <c r="F32" s="76"/>
      <c r="G32" s="76"/>
      <c r="H32" s="76"/>
      <c r="J32" s="78">
        <v>4.47</v>
      </c>
    </row>
    <row r="33" spans="1:10" s="27" customFormat="1" ht="12.75">
      <c r="A33" s="34"/>
      <c r="B33" s="34"/>
      <c r="C33" s="35"/>
      <c r="D33" s="35"/>
      <c r="E33" s="35"/>
      <c r="F33" s="9"/>
      <c r="G33" s="9"/>
      <c r="H33" s="9"/>
      <c r="J33" s="10">
        <v>4.47</v>
      </c>
    </row>
    <row r="34" spans="1:10" s="27" customFormat="1" ht="12.75">
      <c r="A34" s="34"/>
      <c r="B34" s="34"/>
      <c r="C34" s="35"/>
      <c r="D34" s="35"/>
      <c r="E34" s="35"/>
      <c r="F34" s="9"/>
      <c r="G34" s="9"/>
      <c r="H34" s="9"/>
      <c r="J34" s="10"/>
    </row>
    <row r="35" spans="1:5" ht="12.75">
      <c r="A35" s="2"/>
      <c r="B35" s="2"/>
      <c r="C35" s="5"/>
      <c r="D35" s="5"/>
      <c r="E35" s="5"/>
    </row>
    <row r="36" ht="12.75">
      <c r="A36" s="7" t="s">
        <v>96</v>
      </c>
    </row>
    <row r="37" ht="12.75">
      <c r="A37" s="7" t="s">
        <v>97</v>
      </c>
    </row>
    <row r="38" ht="12.75">
      <c r="A38" s="7" t="s">
        <v>98</v>
      </c>
    </row>
  </sheetData>
  <sheetProtection/>
  <mergeCells count="11">
    <mergeCell ref="A7:E7"/>
    <mergeCell ref="A10:E10"/>
    <mergeCell ref="A15:E15"/>
    <mergeCell ref="A24:B24"/>
    <mergeCell ref="A26:B26"/>
    <mergeCell ref="A31:B31"/>
    <mergeCell ref="A32:B32"/>
    <mergeCell ref="B12:B13"/>
    <mergeCell ref="A12:A13"/>
    <mergeCell ref="A8:E8"/>
    <mergeCell ref="A9:E9"/>
  </mergeCells>
  <printOptions/>
  <pageMargins left="0.7086614173228347" right="0.31496062992125984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Narcisa</cp:lastModifiedBy>
  <cp:lastPrinted>2019-10-14T08:03:26Z</cp:lastPrinted>
  <dcterms:created xsi:type="dcterms:W3CDTF">1996-10-14T23:33:28Z</dcterms:created>
  <dcterms:modified xsi:type="dcterms:W3CDTF">2019-10-14T08:04:11Z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