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41" windowWidth="15300" windowHeight="9120" firstSheet="6" activeTab="8"/>
  </bookViews>
  <sheets>
    <sheet name="BUGET 2004 CALCUL VARIANTE" sheetId="1" r:id="rId1"/>
    <sheet name="SITUATIE CALCUL RECTIFICARE" sheetId="2" r:id="rId2"/>
    <sheet name="Foaie1" sheetId="3" r:id="rId3"/>
    <sheet name="RECTIFICARE  PREGATIRE" sheetId="4" r:id="rId4"/>
    <sheet name="RECTIFICARE 2004 MAI pregatire" sheetId="5" state="hidden" r:id="rId5"/>
    <sheet name="FOAIE LUCRU AJUTOARE 2004" sheetId="6" r:id="rId6"/>
    <sheet name="FORMULA CAPACITATE" sheetId="7" r:id="rId7"/>
    <sheet name="sinteza ajutoare 2004" sheetId="8" r:id="rId8"/>
    <sheet name="anexa rectificare ajutoare" sheetId="9" r:id="rId9"/>
    <sheet name="anexa aprobare protectie" sheetId="10" r:id="rId10"/>
  </sheets>
  <definedNames>
    <definedName name="_xlnm.Print_Titles" localSheetId="8">'anexa rectificare ajutoare'!$9:$15</definedName>
    <definedName name="_xlnm.Print_Titles" localSheetId="3">'RECTIFICARE  PREGATIRE'!$A:$B,'RECTIFICARE  PREGATIRE'!$1:$6</definedName>
    <definedName name="_xlnm.Print_Titles" localSheetId="1">'SITUATIE CALCUL RECTIFICARE'!$1:$5</definedName>
  </definedNames>
  <calcPr fullCalcOnLoad="1"/>
</workbook>
</file>

<file path=xl/sharedStrings.xml><?xml version="1.0" encoding="utf-8"?>
<sst xmlns="http://schemas.openxmlformats.org/spreadsheetml/2006/main" count="1476" uniqueCount="353">
  <si>
    <t xml:space="preserve">PROPUNERE BUGET 2004 </t>
  </si>
  <si>
    <t>AJUTOARE SOCIALE ŞI AJUTOARE DE ÎNCĂLZIRE</t>
  </si>
  <si>
    <t>mii lei</t>
  </si>
  <si>
    <t>NECESAR  AJ.SOCIALE ŞI AJ.ÎNCĂLZIRE</t>
  </si>
  <si>
    <t xml:space="preserve">Ajutoare sociale </t>
  </si>
  <si>
    <t>Ajutoare încălzire</t>
  </si>
  <si>
    <t>APROBAT 2004</t>
  </si>
  <si>
    <t>LOCALITATEA</t>
  </si>
  <si>
    <t xml:space="preserve"> Necesar</t>
  </si>
  <si>
    <t>LEMNE (necesar)</t>
  </si>
  <si>
    <t>NECESAR</t>
  </si>
  <si>
    <t>PROPUNERE</t>
  </si>
  <si>
    <t>REPARTIZ</t>
  </si>
  <si>
    <t>%</t>
  </si>
  <si>
    <t xml:space="preserve">Nr.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</si>
  <si>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</si>
  <si>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</si>
  <si>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</si>
  <si>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</si>
  <si>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</si>
  <si>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</si>
  <si>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</si>
  <si>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</si>
  <si>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</si>
  <si>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</si>
  <si>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</si>
  <si>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</si>
  <si>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</si>
  <si>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Nr.</t>
  </si>
  <si>
    <t>VAR.2</t>
  </si>
  <si>
    <t>VAR.3</t>
  </si>
  <si>
    <t>REPARTIZARE</t>
  </si>
  <si>
    <t>procentual</t>
  </si>
  <si>
    <t>dos.</t>
  </si>
  <si>
    <t>estimat</t>
  </si>
  <si>
    <t>Energ.term</t>
  </si>
  <si>
    <t>gaze nat.</t>
  </si>
  <si>
    <t>lemne</t>
  </si>
  <si>
    <t>50 capffinal</t>
  </si>
  <si>
    <t>50capf/1</t>
  </si>
  <si>
    <t>Dif.neacop.</t>
  </si>
  <si>
    <t>50 procent</t>
  </si>
  <si>
    <t>55capf./45proc</t>
  </si>
  <si>
    <t>60capf./40proc</t>
  </si>
  <si>
    <t>POPULAŢIE</t>
  </si>
  <si>
    <t>ACTIV</t>
  </si>
  <si>
    <t>INACTIV</t>
  </si>
  <si>
    <t>% INACTIV</t>
  </si>
  <si>
    <t>NOU</t>
  </si>
  <si>
    <t>populaţie</t>
  </si>
  <si>
    <t>55 cap.fin</t>
  </si>
  <si>
    <t>Dif.nealocată</t>
  </si>
  <si>
    <t>45 procent</t>
  </si>
  <si>
    <t>inactivă</t>
  </si>
  <si>
    <t>TOTAL GENERAL</t>
  </si>
  <si>
    <t>MUNICIPII</t>
  </si>
  <si>
    <t>ORAŞE</t>
  </si>
  <si>
    <t>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</si>
  <si>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</si>
  <si>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</si>
  <si>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</si>
  <si>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</si>
  <si>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</si>
  <si>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</si>
  <si>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</si>
  <si>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</si>
  <si>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</si>
  <si>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</si>
  <si>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</si>
  <si>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</si>
  <si>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</si>
  <si>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</si>
  <si>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</si>
  <si>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</si>
  <si>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</si>
  <si>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</si>
  <si>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</si>
  <si>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</si>
  <si>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</si>
  <si>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</si>
  <si>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</si>
  <si>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</si>
  <si>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</si>
  <si>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</si>
  <si>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</si>
  <si>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</si>
  <si>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</si>
  <si>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</si>
  <si>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</si>
  <si>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</si>
  <si>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</si>
  <si>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</si>
  <si>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</si>
  <si>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</si>
  <si>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</si>
  <si>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</si>
  <si>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</si>
  <si>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</si>
  <si>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</si>
  <si>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</si>
  <si>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</si>
  <si>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</si>
  <si>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</si>
  <si>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</si>
  <si>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</si>
  <si>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</si>
  <si>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</si>
  <si>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</si>
  <si>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</si>
  <si>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</si>
  <si>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</si>
  <si>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</si>
  <si>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</si>
  <si>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</si>
  <si>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</si>
  <si>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Măgherani</t>
  </si>
  <si>
    <t>Mica</t>
  </si>
  <si>
    <t>Miercurea Nirajului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</si>
  <si>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</si>
  <si>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</si>
  <si>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</si>
  <si>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</si>
  <si>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</si>
  <si>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</si>
  <si>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</si>
  <si>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</si>
  <si>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</si>
  <si>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</si>
  <si>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</si>
  <si>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</si>
  <si>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</si>
  <si>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Sărmaşu</t>
  </si>
  <si>
    <t>Sâncraiu de Mureş</t>
  </si>
  <si>
    <t>Sâng. de Mureş</t>
  </si>
  <si>
    <t>Sâng. de Pădure</t>
  </si>
  <si>
    <t>Sânger</t>
  </si>
  <si>
    <t>Sânpaul</t>
  </si>
  <si>
    <t>Sânpetru de C.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</si>
  <si>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</si>
  <si>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</si>
  <si>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</si>
  <si>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</si>
  <si>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</si>
  <si>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</si>
  <si>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</si>
  <si>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</si>
  <si>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Ungheni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</si>
  <si>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</si>
  <si>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</si>
  <si>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</si>
  <si>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</si>
  <si>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</si>
  <si>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</si>
  <si>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</si>
  <si>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</si>
  <si>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C.</t>
  </si>
  <si>
    <t>Total</t>
  </si>
  <si>
    <t>Ceuaşu de Câmpie</t>
  </si>
  <si>
    <t>Grebenişu de Câmpie</t>
  </si>
  <si>
    <t>Sângeorgiu de Mureş</t>
  </si>
  <si>
    <t>Sângeorgiu de Pădure</t>
  </si>
  <si>
    <t>Sânpetru de Câmpie</t>
  </si>
  <si>
    <t>Zau de Câmpie</t>
  </si>
  <si>
    <t>ROMÂNIA</t>
  </si>
  <si>
    <t xml:space="preserve">  Anexa nr. 11 la Hotărârea nr._____</t>
  </si>
  <si>
    <t>JUDEŢUL MUREŞ</t>
  </si>
  <si>
    <t>CONSILIUL JUDEŢEAN</t>
  </si>
  <si>
    <t>Repartizarea sumelor defalcate din impozitul pe venit pentru asigurarea</t>
  </si>
  <si>
    <t>ajutorului social, încălzirea locuinţei, susţinerea sistemului de protecţie a persoanelor cu handicap</t>
  </si>
  <si>
    <t>pe anul 2004</t>
  </si>
  <si>
    <t>Sume defalcate</t>
  </si>
  <si>
    <t>din care:</t>
  </si>
  <si>
    <t xml:space="preserve">din impozitul pe venit </t>
  </si>
  <si>
    <t>finanţarea</t>
  </si>
  <si>
    <t>ajutor social</t>
  </si>
  <si>
    <t>susţinerea</t>
  </si>
  <si>
    <t>Localitatea</t>
  </si>
  <si>
    <t xml:space="preserve">pentru echil. bugetelor </t>
  </si>
  <si>
    <t>cheltuielilor</t>
  </si>
  <si>
    <t xml:space="preserve"> şi ajutor</t>
  </si>
  <si>
    <t>transportului</t>
  </si>
  <si>
    <t>căminelor</t>
  </si>
  <si>
    <t>crt</t>
  </si>
  <si>
    <t>locale, pentru asig. ajuto-</t>
  </si>
  <si>
    <t>de personal</t>
  </si>
  <si>
    <t>încălzire</t>
  </si>
  <si>
    <t>în comun</t>
  </si>
  <si>
    <t>de asistenţă</t>
  </si>
  <si>
    <t xml:space="preserve">rului social, încălzirea </t>
  </si>
  <si>
    <t xml:space="preserve">a asistenţilor </t>
  </si>
  <si>
    <t>al persoanelor</t>
  </si>
  <si>
    <t>a persoanelor</t>
  </si>
  <si>
    <t>locuinţei, susţinerea sist.</t>
  </si>
  <si>
    <t>personali ai</t>
  </si>
  <si>
    <t>cu hanicap</t>
  </si>
  <si>
    <t xml:space="preserve">cu </t>
  </si>
  <si>
    <t>de prot.  a persoanelor</t>
  </si>
  <si>
    <t>persoanelor</t>
  </si>
  <si>
    <t>handicap</t>
  </si>
  <si>
    <t>cu handicap</t>
  </si>
  <si>
    <t>TOTAL JUDEŢ</t>
  </si>
  <si>
    <t>TOTAL MUNICIPII</t>
  </si>
  <si>
    <t>TOTAL ORAŞE</t>
  </si>
  <si>
    <t>TOTAL COMUNE</t>
  </si>
  <si>
    <t>Miercurea N.</t>
  </si>
  <si>
    <t>Sângeorgiu de P.</t>
  </si>
  <si>
    <t>Miheşu de C.</t>
  </si>
  <si>
    <t>Sâncraiu de M.</t>
  </si>
  <si>
    <t>Sângeorgiu de M.</t>
  </si>
  <si>
    <t>Sântana de M.</t>
  </si>
  <si>
    <t>FOAIE LUCRU</t>
  </si>
  <si>
    <t>CENTRALIZARE  AJUTOARE SOCIALE ŞI AJUTOARE DE ÎNCĂLZIRE</t>
  </si>
  <si>
    <t>(pe baza situaţiilor primite din judeţ)</t>
  </si>
  <si>
    <t>IANUARIE</t>
  </si>
  <si>
    <t>AJUTOARE SOCIALE</t>
  </si>
  <si>
    <t>Dosare</t>
  </si>
  <si>
    <t>Suma</t>
  </si>
  <si>
    <t>de plată</t>
  </si>
  <si>
    <t>Sumă</t>
  </si>
  <si>
    <t>plătită</t>
  </si>
  <si>
    <t>Cumulat</t>
  </si>
  <si>
    <t>început</t>
  </si>
  <si>
    <t>an</t>
  </si>
  <si>
    <t>sumă</t>
  </si>
  <si>
    <t>restantă</t>
  </si>
  <si>
    <t>anul</t>
  </si>
  <si>
    <t>curent</t>
  </si>
  <si>
    <t>AJUTOARE ÎNCĂLZIRE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</si>
  <si>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</si>
  <si>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</si>
  <si>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</si>
  <si>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</si>
  <si>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</si>
  <si>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</si>
  <si>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</si>
  <si>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</si>
  <si>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</si>
  <si>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</si>
  <si>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</si>
  <si>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2004</t>
  </si>
  <si>
    <t>plătit</t>
  </si>
  <si>
    <t>ALOCAT</t>
  </si>
  <si>
    <t>social</t>
  </si>
  <si>
    <t xml:space="preserve">Sumă </t>
  </si>
  <si>
    <t>necesară</t>
  </si>
  <si>
    <t>estimată</t>
  </si>
  <si>
    <t>Sumă alocată</t>
  </si>
  <si>
    <t>Sărăţeni</t>
  </si>
  <si>
    <t>Corunca</t>
  </si>
  <si>
    <t>Bereni</t>
  </si>
  <si>
    <t>Mădăraş</t>
  </si>
  <si>
    <t>Necesar</t>
  </si>
  <si>
    <t xml:space="preserve">Alocat </t>
  </si>
  <si>
    <t>Nr dosare</t>
  </si>
  <si>
    <t xml:space="preserve">Necesar </t>
  </si>
  <si>
    <t>lună</t>
  </si>
  <si>
    <t>iarnă</t>
  </si>
  <si>
    <t>vară</t>
  </si>
  <si>
    <t>5 luni</t>
  </si>
  <si>
    <t>7 luni</t>
  </si>
  <si>
    <t>iniţial</t>
  </si>
  <si>
    <t>actual</t>
  </si>
  <si>
    <t>Diferenţă</t>
  </si>
  <si>
    <t xml:space="preserve">de </t>
  </si>
  <si>
    <t>acoperit</t>
  </si>
  <si>
    <t>aj soc</t>
  </si>
  <si>
    <t>total</t>
  </si>
  <si>
    <t>Nr.dosare</t>
  </si>
  <si>
    <t>încălz.</t>
  </si>
  <si>
    <t>iun-oct</t>
  </si>
  <si>
    <t>nov-dec</t>
  </si>
  <si>
    <t>ian-mai</t>
  </si>
  <si>
    <t xml:space="preserve"> </t>
  </si>
  <si>
    <t>dosare</t>
  </si>
  <si>
    <t>ajutoare</t>
  </si>
  <si>
    <t>sociale</t>
  </si>
  <si>
    <t>ajutor</t>
  </si>
  <si>
    <t>necesar</t>
  </si>
  <si>
    <t>ESTIMAT</t>
  </si>
  <si>
    <t>Alocat</t>
  </si>
  <si>
    <t>buget</t>
  </si>
  <si>
    <t>de</t>
  </si>
  <si>
    <t>alocat</t>
  </si>
  <si>
    <t>crt.</t>
  </si>
  <si>
    <t>Restant</t>
  </si>
  <si>
    <t>nealocat</t>
  </si>
  <si>
    <t xml:space="preserve">in </t>
  </si>
  <si>
    <t>localităţi  noi</t>
  </si>
  <si>
    <t>lună iarnă ianuarie - martie</t>
  </si>
  <si>
    <t xml:space="preserve"> lună iarnă noiembrie - dec.</t>
  </si>
  <si>
    <t>50% cap fin</t>
  </si>
  <si>
    <t>50 % proc</t>
  </si>
  <si>
    <t>100 % proc.</t>
  </si>
  <si>
    <t>cifra pt.  proc</t>
  </si>
  <si>
    <t>50% proc</t>
  </si>
  <si>
    <t>50% cap.fin</t>
  </si>
  <si>
    <t>rotunjire</t>
  </si>
  <si>
    <t>100% cap.fin</t>
  </si>
  <si>
    <t>VARIANTE RECTIFICARE</t>
  </si>
  <si>
    <t>ROT.</t>
  </si>
  <si>
    <t>ROT</t>
  </si>
  <si>
    <t>Rectificarea sumelor defalcate din impozitul pe venit pentru asigurarea</t>
  </si>
  <si>
    <t>pentru echilibrarea bugetelor locale</t>
  </si>
  <si>
    <t>Sume defalcate din impozitul pe venit</t>
  </si>
  <si>
    <t>Iniţial</t>
  </si>
  <si>
    <t>Influenţe</t>
  </si>
  <si>
    <t>rectificat</t>
  </si>
  <si>
    <t>finanţarea cheltuielilor de personal</t>
  </si>
  <si>
    <t xml:space="preserve">a asistenţilor personali </t>
  </si>
  <si>
    <t>ai persoanelor cu handicap</t>
  </si>
  <si>
    <t>influenţă</t>
  </si>
  <si>
    <t>ajutor social şi ajutoare încălzire (lemne)</t>
  </si>
  <si>
    <t>finanţarea transportului în comun</t>
  </si>
  <si>
    <t>al persoanelor cu handicap</t>
  </si>
  <si>
    <t>susţinerea căminelor de asistenţă</t>
  </si>
  <si>
    <t>a persoanelor cu handicap</t>
  </si>
  <si>
    <t>pt. asigurarea ajutorului social, încălzirea locuinţei,</t>
  </si>
  <si>
    <t>susţ. sist. de protecţie a persoanelor cu handicap</t>
  </si>
  <si>
    <t>100% proc</t>
  </si>
  <si>
    <t>50%proc</t>
  </si>
  <si>
    <t>50%cap.fin</t>
  </si>
  <si>
    <t>RECTIFICARE AJUTOARE SOC. , ÎNCĂLZ.</t>
  </si>
  <si>
    <t>*</t>
  </si>
  <si>
    <t>100%proc</t>
  </si>
  <si>
    <t>min.20 mil.</t>
  </si>
  <si>
    <t xml:space="preserve">prin </t>
  </si>
  <si>
    <t>Legea Bugetului de Stat</t>
  </si>
  <si>
    <t>Cămine</t>
  </si>
  <si>
    <t>de îngrijire</t>
  </si>
  <si>
    <t>şi asistenţă</t>
  </si>
  <si>
    <t>Transport</t>
  </si>
  <si>
    <t>urban pentru</t>
  </si>
  <si>
    <t>persoane cu handicap</t>
  </si>
  <si>
    <t>Salarii</t>
  </si>
  <si>
    <t>asistenţi</t>
  </si>
  <si>
    <t>personali</t>
  </si>
  <si>
    <t>Ajutor social şi de încălzire</t>
  </si>
  <si>
    <t>neacoperită</t>
  </si>
  <si>
    <t>Repartizat</t>
  </si>
  <si>
    <t>SITUAŢIE PRIVIND  REPARTIZAREA SUMELOR DEFALCATE DIN IMPOZITUL PE VENIT  PENTRU ASIGURAREA</t>
  </si>
  <si>
    <t>AJUTORULUI SOCIAL, AJUTORULUI PENTRU ÎNCĂLZIREA LOCUINŢEI</t>
  </si>
  <si>
    <t>ŞI SUSŢINEREA SISTEMULUI DE PROTECŢIE A PERSOANELOR CU HANDICAP</t>
  </si>
  <si>
    <t>PE ANUL 2004</t>
  </si>
  <si>
    <t>aj.social</t>
  </si>
  <si>
    <t>aj.încălzire</t>
  </si>
  <si>
    <t>223.916.000 mii lei</t>
  </si>
  <si>
    <t>100.000.000 mii lei</t>
  </si>
  <si>
    <t>3.139.636 mii lei</t>
  </si>
  <si>
    <t>83.013.000 mii lei</t>
  </si>
  <si>
    <t>37.763.364 mii lei</t>
  </si>
  <si>
    <t>229.415.168 mii lei</t>
  </si>
  <si>
    <t>191.666.037 mii lei</t>
  </si>
  <si>
    <t xml:space="preserve">  Anexa nr. 5 la Hotărârea nr._____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</si>
</sst>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9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" fontId="3" fillId="0" borderId="15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2" borderId="18" xfId="0" applyNumberFormat="1" applyFont="1" applyFill="1" applyBorder="1" applyAlignment="1">
      <alignment/>
    </xf>
    <xf numFmtId="3" fontId="3" fillId="3" borderId="14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3" borderId="19" xfId="0" applyNumberFormat="1" applyFont="1" applyFill="1" applyBorder="1" applyAlignment="1">
      <alignment/>
    </xf>
    <xf numFmtId="3" fontId="3" fillId="3" borderId="20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2" borderId="25" xfId="0" applyNumberFormat="1" applyFont="1" applyFill="1" applyBorder="1" applyAlignment="1">
      <alignment/>
    </xf>
    <xf numFmtId="3" fontId="3" fillId="3" borderId="21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2" borderId="21" xfId="0" applyNumberFormat="1" applyFont="1" applyFill="1" applyBorder="1" applyAlignment="1">
      <alignment/>
    </xf>
    <xf numFmtId="3" fontId="3" fillId="3" borderId="23" xfId="0" applyNumberFormat="1" applyFont="1" applyFill="1" applyBorder="1" applyAlignment="1">
      <alignment/>
    </xf>
    <xf numFmtId="3" fontId="3" fillId="3" borderId="24" xfId="0" applyNumberFormat="1" applyFont="1" applyFill="1" applyBorder="1" applyAlignment="1">
      <alignment/>
    </xf>
    <xf numFmtId="4" fontId="2" fillId="0" borderId="25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2" borderId="30" xfId="0" applyNumberFormat="1" applyFont="1" applyFill="1" applyBorder="1" applyAlignment="1">
      <alignment/>
    </xf>
    <xf numFmtId="3" fontId="3" fillId="3" borderId="26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3" fontId="3" fillId="2" borderId="26" xfId="0" applyNumberFormat="1" applyFont="1" applyFill="1" applyBorder="1" applyAlignment="1">
      <alignment/>
    </xf>
    <xf numFmtId="3" fontId="3" fillId="3" borderId="28" xfId="0" applyNumberFormat="1" applyFont="1" applyFill="1" applyBorder="1" applyAlignment="1">
      <alignment/>
    </xf>
    <xf numFmtId="3" fontId="3" fillId="3" borderId="31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3" borderId="20" xfId="0" applyNumberFormat="1" applyFont="1" applyFill="1" applyBorder="1" applyAlignment="1">
      <alignment/>
    </xf>
    <xf numFmtId="3" fontId="2" fillId="3" borderId="35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3" borderId="32" xfId="0" applyNumberFormat="1" applyFont="1" applyFill="1" applyBorder="1" applyAlignment="1">
      <alignment/>
    </xf>
    <xf numFmtId="3" fontId="2" fillId="3" borderId="36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37" xfId="0" applyNumberFormat="1" applyFont="1" applyFill="1" applyBorder="1" applyAlignment="1">
      <alignment/>
    </xf>
    <xf numFmtId="0" fontId="2" fillId="2" borderId="37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2" borderId="41" xfId="0" applyNumberFormat="1" applyFont="1" applyFill="1" applyBorder="1" applyAlignment="1">
      <alignment/>
    </xf>
    <xf numFmtId="3" fontId="2" fillId="3" borderId="21" xfId="0" applyNumberFormat="1" applyFont="1" applyFill="1" applyBorder="1" applyAlignment="1">
      <alignment/>
    </xf>
    <xf numFmtId="3" fontId="2" fillId="3" borderId="41" xfId="0" applyNumberFormat="1" applyFont="1" applyFill="1" applyBorder="1" applyAlignment="1">
      <alignment/>
    </xf>
    <xf numFmtId="3" fontId="2" fillId="2" borderId="21" xfId="0" applyNumberFormat="1" applyFont="1" applyFill="1" applyBorder="1" applyAlignment="1">
      <alignment/>
    </xf>
    <xf numFmtId="3" fontId="2" fillId="3" borderId="22" xfId="0" applyNumberFormat="1" applyFont="1" applyFill="1" applyBorder="1" applyAlignment="1">
      <alignment/>
    </xf>
    <xf numFmtId="3" fontId="2" fillId="3" borderId="25" xfId="0" applyNumberFormat="1" applyFont="1" applyFill="1" applyBorder="1" applyAlignment="1">
      <alignment/>
    </xf>
    <xf numFmtId="3" fontId="2" fillId="2" borderId="24" xfId="0" applyNumberFormat="1" applyFont="1" applyFill="1" applyBorder="1" applyAlignment="1">
      <alignment/>
    </xf>
    <xf numFmtId="3" fontId="2" fillId="2" borderId="40" xfId="0" applyNumberFormat="1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0" borderId="40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2" borderId="44" xfId="0" applyNumberFormat="1" applyFont="1" applyFill="1" applyBorder="1" applyAlignment="1">
      <alignment/>
    </xf>
    <xf numFmtId="3" fontId="2" fillId="3" borderId="26" xfId="0" applyNumberFormat="1" applyFont="1" applyFill="1" applyBorder="1" applyAlignment="1">
      <alignment/>
    </xf>
    <xf numFmtId="3" fontId="2" fillId="3" borderId="44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3" fontId="2" fillId="3" borderId="30" xfId="0" applyNumberFormat="1" applyFont="1" applyFill="1" applyBorder="1" applyAlignment="1">
      <alignment/>
    </xf>
    <xf numFmtId="3" fontId="2" fillId="2" borderId="29" xfId="0" applyNumberFormat="1" applyFont="1" applyFill="1" applyBorder="1" applyAlignment="1">
      <alignment/>
    </xf>
    <xf numFmtId="3" fontId="2" fillId="2" borderId="43" xfId="0" applyNumberFormat="1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2" fillId="0" borderId="43" xfId="0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3" fontId="8" fillId="0" borderId="19" xfId="0" applyNumberFormat="1" applyFont="1" applyBorder="1" applyAlignment="1">
      <alignment horizontal="left"/>
    </xf>
    <xf numFmtId="3" fontId="10" fillId="0" borderId="34" xfId="0" applyNumberFormat="1" applyFont="1" applyBorder="1" applyAlignment="1">
      <alignment horizontal="left"/>
    </xf>
    <xf numFmtId="3" fontId="10" fillId="0" borderId="34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left"/>
    </xf>
    <xf numFmtId="3" fontId="10" fillId="0" borderId="40" xfId="0" applyNumberFormat="1" applyFont="1" applyBorder="1" applyAlignment="1">
      <alignment horizontal="left"/>
    </xf>
    <xf numFmtId="3" fontId="10" fillId="0" borderId="40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34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/>
    </xf>
    <xf numFmtId="3" fontId="11" fillId="0" borderId="43" xfId="0" applyNumberFormat="1" applyFont="1" applyBorder="1" applyAlignment="1">
      <alignment horizontal="right"/>
    </xf>
    <xf numFmtId="3" fontId="10" fillId="0" borderId="41" xfId="0" applyNumberFormat="1" applyFont="1" applyBorder="1" applyAlignment="1">
      <alignment horizontal="left"/>
    </xf>
    <xf numFmtId="3" fontId="11" fillId="0" borderId="41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3" fontId="10" fillId="0" borderId="35" xfId="0" applyNumberFormat="1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4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46" xfId="0" applyFill="1" applyBorder="1" applyAlignment="1">
      <alignment/>
    </xf>
    <xf numFmtId="3" fontId="8" fillId="4" borderId="34" xfId="0" applyNumberFormat="1" applyFont="1" applyFill="1" applyBorder="1" applyAlignment="1">
      <alignment/>
    </xf>
    <xf numFmtId="3" fontId="8" fillId="0" borderId="34" xfId="0" applyNumberFormat="1" applyFont="1" applyBorder="1" applyAlignment="1">
      <alignment/>
    </xf>
    <xf numFmtId="3" fontId="8" fillId="4" borderId="40" xfId="0" applyNumberFormat="1" applyFont="1" applyFill="1" applyBorder="1" applyAlignment="1">
      <alignment/>
    </xf>
    <xf numFmtId="3" fontId="8" fillId="0" borderId="40" xfId="0" applyNumberFormat="1" applyFont="1" applyBorder="1" applyAlignment="1">
      <alignment/>
    </xf>
    <xf numFmtId="3" fontId="0" fillId="4" borderId="40" xfId="0" applyNumberFormat="1" applyFill="1" applyBorder="1" applyAlignment="1">
      <alignment/>
    </xf>
    <xf numFmtId="3" fontId="0" fillId="4" borderId="43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0" fontId="0" fillId="0" borderId="1" xfId="0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10" fillId="0" borderId="32" xfId="0" applyNumberFormat="1" applyFont="1" applyBorder="1" applyAlignment="1">
      <alignment horizontal="left"/>
    </xf>
    <xf numFmtId="3" fontId="10" fillId="0" borderId="22" xfId="0" applyNumberFormat="1" applyFont="1" applyBorder="1" applyAlignment="1">
      <alignment horizontal="left"/>
    </xf>
    <xf numFmtId="3" fontId="11" fillId="0" borderId="22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 horizontal="center"/>
    </xf>
    <xf numFmtId="3" fontId="8" fillId="0" borderId="19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3" fontId="0" fillId="0" borderId="41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24" xfId="0" applyNumberFormat="1" applyFont="1" applyBorder="1" applyAlignment="1">
      <alignment horizontal="left"/>
    </xf>
    <xf numFmtId="3" fontId="5" fillId="0" borderId="41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13" fillId="0" borderId="44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38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4" fillId="0" borderId="50" xfId="0" applyFont="1" applyBorder="1" applyAlignment="1">
      <alignment/>
    </xf>
    <xf numFmtId="0" fontId="0" fillId="0" borderId="51" xfId="0" applyFont="1" applyBorder="1" applyAlignment="1" applyProtection="1">
      <alignment/>
      <protection locked="0"/>
    </xf>
    <xf numFmtId="0" fontId="14" fillId="0" borderId="52" xfId="0" applyFont="1" applyBorder="1" applyAlignment="1">
      <alignment/>
    </xf>
    <xf numFmtId="0" fontId="0" fillId="0" borderId="53" xfId="0" applyFont="1" applyBorder="1" applyAlignment="1" applyProtection="1">
      <alignment/>
      <protection locked="0"/>
    </xf>
    <xf numFmtId="0" fontId="14" fillId="0" borderId="54" xfId="0" applyFont="1" applyBorder="1" applyAlignment="1">
      <alignment/>
    </xf>
    <xf numFmtId="0" fontId="0" fillId="0" borderId="55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56" xfId="0" applyFont="1" applyBorder="1" applyAlignment="1" applyProtection="1">
      <alignment/>
      <protection locked="0"/>
    </xf>
    <xf numFmtId="0" fontId="15" fillId="0" borderId="57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15" fillId="0" borderId="53" xfId="0" applyFont="1" applyBorder="1" applyAlignment="1" applyProtection="1">
      <alignment/>
      <protection locked="0"/>
    </xf>
    <xf numFmtId="0" fontId="15" fillId="0" borderId="56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3" fillId="0" borderId="6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3" fillId="0" borderId="17" xfId="0" applyNumberFormat="1" applyFont="1" applyBorder="1" applyAlignment="1">
      <alignment horizontal="left"/>
    </xf>
    <xf numFmtId="3" fontId="5" fillId="0" borderId="38" xfId="0" applyNumberFormat="1" applyFont="1" applyBorder="1" applyAlignment="1">
      <alignment horizontal="left"/>
    </xf>
    <xf numFmtId="3" fontId="3" fillId="0" borderId="29" xfId="0" applyNumberFormat="1" applyFont="1" applyBorder="1" applyAlignment="1">
      <alignment horizontal="left"/>
    </xf>
    <xf numFmtId="3" fontId="5" fillId="0" borderId="44" xfId="0" applyNumberFormat="1" applyFont="1" applyBorder="1" applyAlignment="1">
      <alignment horizontal="left"/>
    </xf>
    <xf numFmtId="3" fontId="3" fillId="0" borderId="29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9" xfId="0" applyNumberFormat="1" applyFont="1" applyBorder="1" applyAlignment="1">
      <alignment horizontal="left"/>
    </xf>
    <xf numFmtId="3" fontId="5" fillId="0" borderId="34" xfId="0" applyNumberFormat="1" applyFont="1" applyBorder="1" applyAlignment="1">
      <alignment horizontal="left"/>
    </xf>
    <xf numFmtId="3" fontId="5" fillId="0" borderId="34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left"/>
    </xf>
    <xf numFmtId="3" fontId="5" fillId="0" borderId="40" xfId="0" applyNumberFormat="1" applyFont="1" applyBorder="1" applyAlignment="1">
      <alignment horizontal="right"/>
    </xf>
    <xf numFmtId="3" fontId="13" fillId="0" borderId="40" xfId="0" applyNumberFormat="1" applyFont="1" applyBorder="1" applyAlignment="1">
      <alignment/>
    </xf>
    <xf numFmtId="3" fontId="13" fillId="0" borderId="34" xfId="0" applyNumberFormat="1" applyFont="1" applyBorder="1" applyAlignment="1">
      <alignment horizontal="right"/>
    </xf>
    <xf numFmtId="3" fontId="13" fillId="0" borderId="40" xfId="0" applyNumberFormat="1" applyFont="1" applyBorder="1" applyAlignment="1">
      <alignment horizontal="right"/>
    </xf>
    <xf numFmtId="3" fontId="13" fillId="0" borderId="43" xfId="0" applyNumberFormat="1" applyFont="1" applyBorder="1" applyAlignment="1">
      <alignment/>
    </xf>
    <xf numFmtId="3" fontId="13" fillId="0" borderId="43" xfId="0" applyNumberFormat="1" applyFont="1" applyBorder="1" applyAlignment="1">
      <alignment horizontal="right"/>
    </xf>
    <xf numFmtId="0" fontId="13" fillId="0" borderId="40" xfId="0" applyFont="1" applyBorder="1" applyAlignment="1">
      <alignment/>
    </xf>
    <xf numFmtId="0" fontId="3" fillId="0" borderId="46" xfId="0" applyFont="1" applyBorder="1" applyAlignment="1">
      <alignment horizontal="center"/>
    </xf>
    <xf numFmtId="3" fontId="2" fillId="0" borderId="3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3" fontId="13" fillId="0" borderId="61" xfId="0" applyNumberFormat="1" applyFont="1" applyBorder="1" applyAlignment="1">
      <alignment/>
    </xf>
    <xf numFmtId="3" fontId="13" fillId="0" borderId="46" xfId="0" applyNumberFormat="1" applyFont="1" applyFill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3" fillId="0" borderId="4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13" fillId="0" borderId="41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0" fontId="3" fillId="0" borderId="6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9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13"/>
  <sheetViews>
    <sheetView workbookViewId="0" topLeftCell="Q1">
      <pane ySplit="15" topLeftCell="BM52" activePane="bottomLeft" state="frozen"/>
      <selection pane="topLeft" activeCell="B1" sqref="B1"/>
      <selection pane="bottomLeft" activeCell="AM61" sqref="AM61"/>
    </sheetView>
  </sheetViews>
  <sheetFormatPr defaultColWidth="9.140625" defaultRowHeight="12.75"/>
  <cols>
    <col min="1" max="1" width="3.140625" style="1" customWidth="1"/>
    <col min="2" max="2" width="14.00390625" style="1" bestFit="1" customWidth="1"/>
    <col min="3" max="3" width="5.7109375" style="1" customWidth="1"/>
    <col min="4" max="15" width="10.140625" style="1" hidden="1" customWidth="1"/>
    <col min="16" max="16" width="9.57421875" style="1" customWidth="1"/>
    <col min="17" max="17" width="9.57421875" style="3" customWidth="1"/>
    <col min="18" max="18" width="4.8515625" style="1" hidden="1" customWidth="1"/>
    <col min="19" max="19" width="10.28125" style="1" hidden="1" customWidth="1"/>
    <col min="20" max="33" width="9.28125" style="1" hidden="1" customWidth="1"/>
    <col min="34" max="34" width="8.7109375" style="1" hidden="1" customWidth="1"/>
    <col min="35" max="35" width="5.7109375" style="1" customWidth="1"/>
    <col min="36" max="36" width="8.7109375" style="1" hidden="1" customWidth="1"/>
    <col min="37" max="37" width="8.7109375" style="1" customWidth="1"/>
    <col min="38" max="38" width="9.57421875" style="1" customWidth="1"/>
    <col min="39" max="47" width="12.57421875" style="1" customWidth="1"/>
    <col min="48" max="48" width="10.7109375" style="1" customWidth="1"/>
    <col min="49" max="52" width="9.140625" style="1" customWidth="1"/>
    <col min="53" max="53" width="10.28125" style="1" customWidth="1"/>
    <col min="54" max="54" width="11.8515625" style="1" customWidth="1"/>
    <col min="55" max="55" width="10.7109375" style="1" customWidth="1"/>
    <col min="56" max="16384" width="9.140625" style="1" customWidth="1"/>
  </cols>
  <sheetData>
    <row r="2" spans="1:56" ht="16.5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</row>
    <row r="3" spans="1:56" ht="16.5">
      <c r="A3" s="377" t="s">
        <v>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</row>
    <row r="4" spans="1:7" ht="12.75">
      <c r="A4" s="2"/>
      <c r="B4" s="2"/>
      <c r="C4" s="2"/>
      <c r="D4" s="2"/>
      <c r="E4" s="2"/>
      <c r="F4" s="2"/>
      <c r="G4" s="2"/>
    </row>
    <row r="5" spans="1:56" ht="13.5" thickBot="1">
      <c r="A5" s="4"/>
      <c r="B5" s="4"/>
      <c r="AM5" s="5" t="s">
        <v>2</v>
      </c>
      <c r="AN5" s="5"/>
      <c r="AO5" s="5"/>
      <c r="AP5" s="5"/>
      <c r="AQ5" s="5"/>
      <c r="AR5" s="5"/>
      <c r="AS5" s="5"/>
      <c r="AT5" s="5"/>
      <c r="AU5" s="5"/>
      <c r="AV5" s="6" t="s">
        <v>2</v>
      </c>
      <c r="BC5" s="1" t="s">
        <v>2</v>
      </c>
      <c r="BD5" s="6" t="s">
        <v>2</v>
      </c>
    </row>
    <row r="6" spans="1:57" ht="13.5" thickBot="1">
      <c r="A6" s="7"/>
      <c r="B6" s="8"/>
      <c r="C6" s="378" t="s">
        <v>3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10"/>
      <c r="AN6" s="11"/>
      <c r="AO6" s="11"/>
      <c r="AP6" s="11"/>
      <c r="AQ6" s="11"/>
      <c r="AR6" s="11"/>
      <c r="AS6" s="11"/>
      <c r="AT6" s="11"/>
      <c r="AU6" s="11"/>
      <c r="AV6" s="12"/>
      <c r="AW6" s="13"/>
      <c r="AX6" s="13"/>
      <c r="AY6" s="13"/>
      <c r="AZ6" s="13"/>
      <c r="BA6" s="13"/>
      <c r="BB6" s="13"/>
      <c r="BC6" s="14"/>
      <c r="BD6" s="15"/>
      <c r="BE6" s="16"/>
    </row>
    <row r="7" spans="1:57" ht="12.75">
      <c r="A7" s="17"/>
      <c r="B7" s="18"/>
      <c r="C7" s="378" t="s">
        <v>4</v>
      </c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80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379" t="s">
        <v>5</v>
      </c>
      <c r="AJ7" s="379"/>
      <c r="AK7" s="379"/>
      <c r="AL7" s="19"/>
      <c r="AM7" s="381" t="s">
        <v>6</v>
      </c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3"/>
      <c r="BD7" s="22"/>
      <c r="BE7" s="16"/>
    </row>
    <row r="8" spans="1:57" ht="14.25" thickBot="1">
      <c r="A8" s="17"/>
      <c r="B8" s="21" t="s">
        <v>7</v>
      </c>
      <c r="C8" s="384" t="s">
        <v>8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6"/>
      <c r="R8" s="387" t="s">
        <v>9</v>
      </c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24" t="s">
        <v>10</v>
      </c>
      <c r="AM8" s="20" t="s">
        <v>241</v>
      </c>
      <c r="AN8" s="25"/>
      <c r="AO8" s="25"/>
      <c r="AP8" s="25"/>
      <c r="AQ8" s="25"/>
      <c r="AR8" s="25"/>
      <c r="AS8" s="25"/>
      <c r="AT8" s="25"/>
      <c r="AU8" s="25"/>
      <c r="AV8" s="21"/>
      <c r="AW8" s="26"/>
      <c r="AX8" s="26"/>
      <c r="AY8" s="26"/>
      <c r="AZ8" s="26"/>
      <c r="BA8" s="26"/>
      <c r="BB8" s="27" t="s">
        <v>11</v>
      </c>
      <c r="BC8" s="28" t="s">
        <v>12</v>
      </c>
      <c r="BD8" s="29" t="s">
        <v>13</v>
      </c>
      <c r="BE8" s="16"/>
    </row>
    <row r="9" spans="1:57" ht="14.25" thickBot="1">
      <c r="A9" s="17"/>
      <c r="B9" s="30"/>
      <c r="C9" s="31" t="s">
        <v>14</v>
      </c>
      <c r="D9" s="32" t="s">
        <v>15</v>
      </c>
      <c r="E9" s="32" t="s">
        <v>16</v>
      </c>
      <c r="F9" s="32" t="s">
        <v>17</v>
      </c>
      <c r="G9" s="32" t="s">
        <v>18</v>
      </c>
      <c r="H9" s="32" t="s">
        <v>19</v>
      </c>
      <c r="I9" s="32" t="s">
        <v>20</v>
      </c>
      <c r="J9" s="32" t="s">
        <v>21</v>
      </c>
      <c r="K9" s="32" t="s">
        <v>22</v>
      </c>
      <c r="L9" s="32" t="s">
        <v>23</v>
      </c>
      <c r="M9" s="32" t="s">
        <v>24</v>
      </c>
      <c r="N9" s="32" t="s">
        <v>25</v>
      </c>
      <c r="O9" s="32" t="s">
        <v>26</v>
      </c>
      <c r="P9" s="20" t="s">
        <v>27</v>
      </c>
      <c r="Q9" s="24" t="s">
        <v>27</v>
      </c>
      <c r="R9" s="33" t="s">
        <v>14</v>
      </c>
      <c r="S9" s="388" t="s">
        <v>15</v>
      </c>
      <c r="T9" s="389"/>
      <c r="U9" s="390"/>
      <c r="V9" s="391" t="s">
        <v>16</v>
      </c>
      <c r="W9" s="389"/>
      <c r="X9" s="390"/>
      <c r="Y9" s="391" t="s">
        <v>17</v>
      </c>
      <c r="Z9" s="389"/>
      <c r="AA9" s="390"/>
      <c r="AB9" s="391" t="s">
        <v>25</v>
      </c>
      <c r="AC9" s="389"/>
      <c r="AD9" s="390"/>
      <c r="AE9" s="391" t="s">
        <v>26</v>
      </c>
      <c r="AF9" s="389"/>
      <c r="AG9" s="390"/>
      <c r="AH9" s="34" t="s">
        <v>27</v>
      </c>
      <c r="AI9" s="20" t="s">
        <v>28</v>
      </c>
      <c r="AJ9" s="24" t="s">
        <v>27</v>
      </c>
      <c r="AK9" s="24" t="s">
        <v>27</v>
      </c>
      <c r="AL9" s="24">
        <v>2004</v>
      </c>
      <c r="AM9" s="35" t="s">
        <v>6</v>
      </c>
      <c r="AN9" s="36"/>
      <c r="AO9" s="36"/>
      <c r="AP9" s="36"/>
      <c r="AQ9" s="36"/>
      <c r="AR9" s="36" t="s">
        <v>29</v>
      </c>
      <c r="AS9" s="36"/>
      <c r="AT9" s="36"/>
      <c r="AU9" s="36"/>
      <c r="AV9" s="36" t="s">
        <v>30</v>
      </c>
      <c r="AW9" s="37" t="s">
        <v>27</v>
      </c>
      <c r="AX9" s="37"/>
      <c r="AY9" s="37"/>
      <c r="AZ9" s="26"/>
      <c r="BA9" s="37" t="s">
        <v>10</v>
      </c>
      <c r="BB9" s="27" t="s">
        <v>31</v>
      </c>
      <c r="BC9" s="38" t="s">
        <v>32</v>
      </c>
      <c r="BD9" s="22"/>
      <c r="BE9" s="16"/>
    </row>
    <row r="10" spans="1:57" ht="13.5">
      <c r="A10" s="17"/>
      <c r="B10" s="30"/>
      <c r="C10" s="31" t="s">
        <v>33</v>
      </c>
      <c r="D10" s="32"/>
      <c r="E10" s="32"/>
      <c r="F10" s="32"/>
      <c r="G10" s="32"/>
      <c r="H10" s="32"/>
      <c r="I10" s="32"/>
      <c r="J10" s="32"/>
      <c r="K10" s="32"/>
      <c r="L10" s="32"/>
      <c r="M10" s="32" t="s">
        <v>34</v>
      </c>
      <c r="N10" s="32" t="s">
        <v>34</v>
      </c>
      <c r="O10" s="32" t="s">
        <v>34</v>
      </c>
      <c r="P10" s="20">
        <v>2003</v>
      </c>
      <c r="Q10" s="24">
        <v>2004</v>
      </c>
      <c r="R10" s="33" t="s">
        <v>33</v>
      </c>
      <c r="S10" s="392" t="s">
        <v>35</v>
      </c>
      <c r="T10" s="394" t="s">
        <v>36</v>
      </c>
      <c r="U10" s="394" t="s">
        <v>37</v>
      </c>
      <c r="V10" s="394" t="s">
        <v>35</v>
      </c>
      <c r="W10" s="394" t="s">
        <v>36</v>
      </c>
      <c r="X10" s="394" t="s">
        <v>37</v>
      </c>
      <c r="Y10" s="394" t="s">
        <v>35</v>
      </c>
      <c r="Z10" s="394" t="s">
        <v>36</v>
      </c>
      <c r="AA10" s="394" t="s">
        <v>37</v>
      </c>
      <c r="AB10" s="394" t="s">
        <v>35</v>
      </c>
      <c r="AC10" s="394" t="s">
        <v>36</v>
      </c>
      <c r="AD10" s="394" t="s">
        <v>37</v>
      </c>
      <c r="AE10" s="394" t="s">
        <v>35</v>
      </c>
      <c r="AF10" s="394" t="s">
        <v>36</v>
      </c>
      <c r="AG10" s="394" t="s">
        <v>37</v>
      </c>
      <c r="AH10" s="396">
        <v>2003</v>
      </c>
      <c r="AI10" s="20" t="s">
        <v>33</v>
      </c>
      <c r="AJ10" s="24">
        <v>2003</v>
      </c>
      <c r="AK10" s="24">
        <v>2004</v>
      </c>
      <c r="AL10" s="24" t="s">
        <v>27</v>
      </c>
      <c r="AM10" s="35"/>
      <c r="AN10" s="36" t="s">
        <v>38</v>
      </c>
      <c r="AO10" s="36" t="s">
        <v>39</v>
      </c>
      <c r="AP10" s="36" t="s">
        <v>40</v>
      </c>
      <c r="AQ10" s="36" t="s">
        <v>41</v>
      </c>
      <c r="AR10" s="36" t="s">
        <v>42</v>
      </c>
      <c r="AS10" s="36"/>
      <c r="AT10" s="36"/>
      <c r="AU10" s="36"/>
      <c r="AV10" s="36" t="s">
        <v>43</v>
      </c>
      <c r="AW10" s="37" t="s">
        <v>44</v>
      </c>
      <c r="AX10" s="37" t="s">
        <v>45</v>
      </c>
      <c r="AY10" s="37" t="s">
        <v>46</v>
      </c>
      <c r="AZ10" s="26" t="s">
        <v>47</v>
      </c>
      <c r="BA10" s="37" t="s">
        <v>48</v>
      </c>
      <c r="BB10" s="27" t="s">
        <v>49</v>
      </c>
      <c r="BC10" s="28"/>
      <c r="BD10" s="22"/>
      <c r="BE10" s="16"/>
    </row>
    <row r="11" spans="1:57" ht="12.75" customHeight="1" thickBot="1">
      <c r="A11" s="39"/>
      <c r="B11" s="40"/>
      <c r="C11" s="23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43"/>
      <c r="R11" s="44">
        <v>2003</v>
      </c>
      <c r="S11" s="393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7"/>
      <c r="AI11" s="45"/>
      <c r="AJ11" s="46"/>
      <c r="AK11" s="46"/>
      <c r="AL11" s="43"/>
      <c r="AM11" s="47"/>
      <c r="AN11" s="48"/>
      <c r="AO11" s="48"/>
      <c r="AP11" s="48"/>
      <c r="AQ11" s="48"/>
      <c r="AR11" s="48"/>
      <c r="AS11" s="48" t="s">
        <v>50</v>
      </c>
      <c r="AT11" s="48" t="s">
        <v>51</v>
      </c>
      <c r="AU11" s="48" t="s">
        <v>52</v>
      </c>
      <c r="AV11" s="49"/>
      <c r="AW11" s="50"/>
      <c r="AX11" s="50"/>
      <c r="AY11" s="50"/>
      <c r="AZ11" s="50"/>
      <c r="BA11" s="50"/>
      <c r="BB11" s="51" t="s">
        <v>53</v>
      </c>
      <c r="BC11" s="52"/>
      <c r="BD11" s="53"/>
      <c r="BE11" s="16"/>
    </row>
    <row r="12" spans="1:57" ht="13.5">
      <c r="A12" s="54"/>
      <c r="B12" s="55" t="s">
        <v>54</v>
      </c>
      <c r="C12" s="56">
        <f>C13+C14+C15</f>
        <v>14404</v>
      </c>
      <c r="D12" s="57">
        <f aca="true" t="shared" si="0" ref="D12:BC12">D13+D14+D15</f>
        <v>15220818</v>
      </c>
      <c r="E12" s="58">
        <f t="shared" si="0"/>
        <v>15074427</v>
      </c>
      <c r="F12" s="58">
        <f t="shared" si="0"/>
        <v>14869808</v>
      </c>
      <c r="G12" s="58">
        <f t="shared" si="0"/>
        <v>15131951</v>
      </c>
      <c r="H12" s="58">
        <f t="shared" si="0"/>
        <v>14778818</v>
      </c>
      <c r="I12" s="58">
        <f t="shared" si="0"/>
        <v>14705286</v>
      </c>
      <c r="J12" s="58">
        <f t="shared" si="0"/>
        <v>14607033</v>
      </c>
      <c r="K12" s="58">
        <f t="shared" si="0"/>
        <v>14036725</v>
      </c>
      <c r="L12" s="58">
        <f t="shared" si="0"/>
        <v>14508007</v>
      </c>
      <c r="M12" s="58">
        <f t="shared" si="0"/>
        <v>15058708</v>
      </c>
      <c r="N12" s="58">
        <f t="shared" si="0"/>
        <v>15124777</v>
      </c>
      <c r="O12" s="58">
        <f t="shared" si="0"/>
        <v>15128081</v>
      </c>
      <c r="P12" s="59">
        <f t="shared" si="0"/>
        <v>177266999</v>
      </c>
      <c r="Q12" s="60">
        <f t="shared" si="0"/>
        <v>194993698.89999998</v>
      </c>
      <c r="R12" s="56">
        <f t="shared" si="0"/>
        <v>9923.799333333334</v>
      </c>
      <c r="S12" s="57">
        <f t="shared" si="0"/>
        <v>4219776</v>
      </c>
      <c r="T12" s="58">
        <f t="shared" si="0"/>
        <v>1396322</v>
      </c>
      <c r="U12" s="58">
        <f t="shared" si="0"/>
        <v>1764423</v>
      </c>
      <c r="V12" s="58">
        <f t="shared" si="0"/>
        <v>5618670</v>
      </c>
      <c r="W12" s="58">
        <f t="shared" si="0"/>
        <v>1406458</v>
      </c>
      <c r="X12" s="58">
        <f t="shared" si="0"/>
        <v>1769725</v>
      </c>
      <c r="Y12" s="58">
        <f t="shared" si="0"/>
        <v>5520377</v>
      </c>
      <c r="Z12" s="58">
        <f t="shared" si="0"/>
        <v>1317344</v>
      </c>
      <c r="AA12" s="58">
        <f t="shared" si="0"/>
        <v>1710485</v>
      </c>
      <c r="AB12" s="58">
        <f t="shared" si="0"/>
        <v>5523149</v>
      </c>
      <c r="AC12" s="58">
        <f t="shared" si="0"/>
        <v>1418831</v>
      </c>
      <c r="AD12" s="58">
        <f t="shared" si="0"/>
        <v>1834183</v>
      </c>
      <c r="AE12" s="58">
        <f t="shared" si="0"/>
        <v>5523149</v>
      </c>
      <c r="AF12" s="58">
        <f t="shared" si="0"/>
        <v>1418831</v>
      </c>
      <c r="AG12" s="58">
        <f t="shared" si="0"/>
        <v>1834183</v>
      </c>
      <c r="AH12" s="61">
        <f t="shared" si="0"/>
        <v>14860899</v>
      </c>
      <c r="AI12" s="62">
        <f t="shared" si="0"/>
        <v>10085</v>
      </c>
      <c r="AJ12" s="60">
        <f t="shared" si="0"/>
        <v>15878078.933333332</v>
      </c>
      <c r="AK12" s="63">
        <f t="shared" si="0"/>
        <v>17648750</v>
      </c>
      <c r="AL12" s="60">
        <f t="shared" si="0"/>
        <v>212642448.89999998</v>
      </c>
      <c r="AM12" s="64">
        <f t="shared" si="0"/>
        <v>37763363.990241595</v>
      </c>
      <c r="AN12" s="64">
        <f t="shared" si="0"/>
        <v>18881682</v>
      </c>
      <c r="AO12" s="64">
        <f t="shared" si="0"/>
        <v>18881682</v>
      </c>
      <c r="AP12" s="64">
        <f t="shared" si="0"/>
        <v>193760766.89999998</v>
      </c>
      <c r="AQ12" s="64">
        <f t="shared" si="0"/>
        <v>18881681.990241595</v>
      </c>
      <c r="AR12" s="64">
        <f t="shared" si="0"/>
        <v>37763363.99113292</v>
      </c>
      <c r="AS12" s="64">
        <f t="shared" si="0"/>
        <v>20769850</v>
      </c>
      <c r="AT12" s="64">
        <f t="shared" si="0"/>
        <v>191872598.89999998</v>
      </c>
      <c r="AU12" s="64">
        <f t="shared" si="0"/>
        <v>16993513.991132926</v>
      </c>
      <c r="AV12" s="64">
        <f t="shared" si="0"/>
        <v>0</v>
      </c>
      <c r="AW12" s="64">
        <f t="shared" si="0"/>
        <v>580851</v>
      </c>
      <c r="AX12" s="64">
        <f t="shared" si="0"/>
        <v>208969</v>
      </c>
      <c r="AY12" s="64">
        <f t="shared" si="0"/>
        <v>371882</v>
      </c>
      <c r="AZ12" s="64"/>
      <c r="BA12" s="64">
        <f t="shared" si="0"/>
        <v>149269076.25543976</v>
      </c>
      <c r="BB12" s="64">
        <f t="shared" si="0"/>
        <v>37763364.06460862</v>
      </c>
      <c r="BC12" s="65">
        <f t="shared" si="0"/>
        <v>37763363.98223085</v>
      </c>
      <c r="BD12" s="66">
        <f>AM12*100/AL12</f>
        <v>17.75909005261724</v>
      </c>
      <c r="BE12" s="16"/>
    </row>
    <row r="13" spans="1:57" ht="12.75">
      <c r="A13" s="67"/>
      <c r="B13" s="68" t="s">
        <v>55</v>
      </c>
      <c r="C13" s="69">
        <f>C16+C17+C18+C19</f>
        <v>1853</v>
      </c>
      <c r="D13" s="70">
        <f aca="true" t="shared" si="1" ref="D13:BC13">D16+D17+D18+D19</f>
        <v>1980164</v>
      </c>
      <c r="E13" s="71">
        <f t="shared" si="1"/>
        <v>1978390</v>
      </c>
      <c r="F13" s="71">
        <f t="shared" si="1"/>
        <v>1954958</v>
      </c>
      <c r="G13" s="71">
        <f t="shared" si="1"/>
        <v>2117783</v>
      </c>
      <c r="H13" s="71">
        <f t="shared" si="1"/>
        <v>2126149</v>
      </c>
      <c r="I13" s="71">
        <f t="shared" si="1"/>
        <v>2060797</v>
      </c>
      <c r="J13" s="71">
        <f t="shared" si="1"/>
        <v>2020514</v>
      </c>
      <c r="K13" s="71">
        <f t="shared" si="1"/>
        <v>1882530</v>
      </c>
      <c r="L13" s="71">
        <f t="shared" si="1"/>
        <v>1758081</v>
      </c>
      <c r="M13" s="71">
        <f t="shared" si="1"/>
        <v>1954958</v>
      </c>
      <c r="N13" s="71">
        <f t="shared" si="1"/>
        <v>1978390</v>
      </c>
      <c r="O13" s="71">
        <f t="shared" si="1"/>
        <v>1980164</v>
      </c>
      <c r="P13" s="72">
        <f t="shared" si="1"/>
        <v>23792878</v>
      </c>
      <c r="Q13" s="73">
        <f t="shared" si="1"/>
        <v>26172165.8</v>
      </c>
      <c r="R13" s="69">
        <f t="shared" si="1"/>
        <v>857.85</v>
      </c>
      <c r="S13" s="70">
        <f t="shared" si="1"/>
        <v>4151154</v>
      </c>
      <c r="T13" s="71">
        <f t="shared" si="1"/>
        <v>488205</v>
      </c>
      <c r="U13" s="71">
        <f t="shared" si="1"/>
        <v>275775</v>
      </c>
      <c r="V13" s="71">
        <f t="shared" si="1"/>
        <v>5542416</v>
      </c>
      <c r="W13" s="71">
        <f t="shared" si="1"/>
        <v>480077</v>
      </c>
      <c r="X13" s="71">
        <f t="shared" si="1"/>
        <v>275775</v>
      </c>
      <c r="Y13" s="71">
        <f t="shared" si="1"/>
        <v>5438448</v>
      </c>
      <c r="Z13" s="71">
        <f t="shared" si="1"/>
        <v>394501</v>
      </c>
      <c r="AA13" s="71">
        <f t="shared" si="1"/>
        <v>179175</v>
      </c>
      <c r="AB13" s="71">
        <f t="shared" si="1"/>
        <v>5438448</v>
      </c>
      <c r="AC13" s="71">
        <f t="shared" si="1"/>
        <v>495783</v>
      </c>
      <c r="AD13" s="71">
        <f t="shared" si="1"/>
        <v>278175</v>
      </c>
      <c r="AE13" s="71">
        <f t="shared" si="1"/>
        <v>5438448</v>
      </c>
      <c r="AF13" s="71">
        <f t="shared" si="1"/>
        <v>495783</v>
      </c>
      <c r="AG13" s="71">
        <f t="shared" si="1"/>
        <v>278175</v>
      </c>
      <c r="AH13" s="74">
        <f t="shared" si="1"/>
        <v>1294075</v>
      </c>
      <c r="AI13" s="75">
        <f t="shared" si="1"/>
        <v>908</v>
      </c>
      <c r="AJ13" s="73">
        <f t="shared" si="1"/>
        <v>1372560</v>
      </c>
      <c r="AK13" s="76">
        <f t="shared" si="1"/>
        <v>1589000</v>
      </c>
      <c r="AL13" s="73">
        <f t="shared" si="1"/>
        <v>27761165.8</v>
      </c>
      <c r="AM13" s="77">
        <f t="shared" si="1"/>
        <v>4437855.143476183</v>
      </c>
      <c r="AN13" s="77">
        <f t="shared" si="1"/>
        <v>1919639</v>
      </c>
      <c r="AO13" s="77">
        <f t="shared" si="1"/>
        <v>2069639</v>
      </c>
      <c r="AP13" s="77">
        <f t="shared" si="1"/>
        <v>25841526.8</v>
      </c>
      <c r="AQ13" s="77">
        <f t="shared" si="1"/>
        <v>2518216.1434761826</v>
      </c>
      <c r="AR13" s="77">
        <f t="shared" si="1"/>
        <v>4878200.869124725</v>
      </c>
      <c r="AS13" s="77">
        <f t="shared" si="1"/>
        <v>2654596</v>
      </c>
      <c r="AT13" s="77">
        <f t="shared" si="1"/>
        <v>25106569.799999997</v>
      </c>
      <c r="AU13" s="77">
        <f t="shared" si="1"/>
        <v>2223604.8691247255</v>
      </c>
      <c r="AV13" s="77">
        <f t="shared" si="1"/>
        <v>0</v>
      </c>
      <c r="AW13" s="77">
        <f t="shared" si="1"/>
        <v>245125</v>
      </c>
      <c r="AX13" s="77">
        <f t="shared" si="1"/>
        <v>106203</v>
      </c>
      <c r="AY13" s="77">
        <f t="shared" si="1"/>
        <v>138922</v>
      </c>
      <c r="AZ13" s="77"/>
      <c r="BA13" s="77">
        <f t="shared" si="1"/>
        <v>16324729.523297384</v>
      </c>
      <c r="BB13" s="77">
        <f t="shared" si="1"/>
        <v>4129969.312529178</v>
      </c>
      <c r="BC13" s="73">
        <f t="shared" si="1"/>
        <v>4930130.433032549</v>
      </c>
      <c r="BD13" s="78">
        <f>AM13*100/AL13</f>
        <v>15.985838546723361</v>
      </c>
      <c r="BE13" s="16"/>
    </row>
    <row r="14" spans="1:57" ht="12.75">
      <c r="A14" s="79"/>
      <c r="B14" s="68" t="s">
        <v>56</v>
      </c>
      <c r="C14" s="69">
        <f aca="true" t="shared" si="2" ref="C14:BC14">C20+C21+C22</f>
        <v>614</v>
      </c>
      <c r="D14" s="70">
        <f t="shared" si="2"/>
        <v>822388</v>
      </c>
      <c r="E14" s="71">
        <f t="shared" si="2"/>
        <v>822388</v>
      </c>
      <c r="F14" s="71">
        <f t="shared" si="2"/>
        <v>740225</v>
      </c>
      <c r="G14" s="71">
        <f t="shared" si="2"/>
        <v>806087</v>
      </c>
      <c r="H14" s="71">
        <f t="shared" si="2"/>
        <v>646618</v>
      </c>
      <c r="I14" s="71">
        <f t="shared" si="2"/>
        <v>689731</v>
      </c>
      <c r="J14" s="71">
        <f t="shared" si="2"/>
        <v>628181</v>
      </c>
      <c r="K14" s="71">
        <f t="shared" si="2"/>
        <v>433499</v>
      </c>
      <c r="L14" s="71">
        <f t="shared" si="2"/>
        <v>817579</v>
      </c>
      <c r="M14" s="71">
        <f t="shared" si="2"/>
        <v>740225</v>
      </c>
      <c r="N14" s="71">
        <f t="shared" si="2"/>
        <v>822388</v>
      </c>
      <c r="O14" s="71">
        <f t="shared" si="2"/>
        <v>822388</v>
      </c>
      <c r="P14" s="72">
        <f t="shared" si="2"/>
        <v>8791697</v>
      </c>
      <c r="Q14" s="73">
        <f t="shared" si="2"/>
        <v>9670866.7</v>
      </c>
      <c r="R14" s="69">
        <f t="shared" si="2"/>
        <v>401.16666666666663</v>
      </c>
      <c r="S14" s="70">
        <f t="shared" si="2"/>
        <v>0</v>
      </c>
      <c r="T14" s="71">
        <f t="shared" si="2"/>
        <v>382391</v>
      </c>
      <c r="U14" s="71">
        <f t="shared" si="2"/>
        <v>51350</v>
      </c>
      <c r="V14" s="71">
        <f t="shared" si="2"/>
        <v>0</v>
      </c>
      <c r="W14" s="71">
        <f t="shared" si="2"/>
        <v>382391</v>
      </c>
      <c r="X14" s="71">
        <f t="shared" si="2"/>
        <v>51350</v>
      </c>
      <c r="Y14" s="71">
        <f t="shared" si="2"/>
        <v>0</v>
      </c>
      <c r="Z14" s="71">
        <f t="shared" si="2"/>
        <v>382391</v>
      </c>
      <c r="AA14" s="71">
        <f t="shared" si="2"/>
        <v>51350</v>
      </c>
      <c r="AB14" s="71">
        <f t="shared" si="2"/>
        <v>0</v>
      </c>
      <c r="AC14" s="71">
        <f t="shared" si="2"/>
        <v>382391</v>
      </c>
      <c r="AD14" s="71">
        <f t="shared" si="2"/>
        <v>51350</v>
      </c>
      <c r="AE14" s="71">
        <f t="shared" si="2"/>
        <v>0</v>
      </c>
      <c r="AF14" s="71">
        <f t="shared" si="2"/>
        <v>382391</v>
      </c>
      <c r="AG14" s="71">
        <f t="shared" si="2"/>
        <v>51350</v>
      </c>
      <c r="AH14" s="74">
        <f t="shared" si="2"/>
        <v>601750</v>
      </c>
      <c r="AI14" s="75">
        <f t="shared" si="2"/>
        <v>401</v>
      </c>
      <c r="AJ14" s="73">
        <f t="shared" si="2"/>
        <v>641866.6666666666</v>
      </c>
      <c r="AK14" s="76">
        <f t="shared" si="2"/>
        <v>701750</v>
      </c>
      <c r="AL14" s="73">
        <f t="shared" si="2"/>
        <v>10372616.7</v>
      </c>
      <c r="AM14" s="77">
        <f t="shared" si="2"/>
        <v>1557244.1307033119</v>
      </c>
      <c r="AN14" s="77">
        <f t="shared" si="2"/>
        <v>605449</v>
      </c>
      <c r="AO14" s="77">
        <f t="shared" si="2"/>
        <v>605449</v>
      </c>
      <c r="AP14" s="77">
        <f t="shared" si="2"/>
        <v>9767167.7</v>
      </c>
      <c r="AQ14" s="77">
        <f t="shared" si="2"/>
        <v>951795.1307033119</v>
      </c>
      <c r="AR14" s="77">
        <f t="shared" si="2"/>
        <v>1525678.0011749242</v>
      </c>
      <c r="AS14" s="77">
        <f t="shared" si="2"/>
        <v>665995</v>
      </c>
      <c r="AT14" s="77">
        <f t="shared" si="2"/>
        <v>9706621.7</v>
      </c>
      <c r="AU14" s="77">
        <f t="shared" si="2"/>
        <v>859683.0011749242</v>
      </c>
      <c r="AV14" s="77">
        <f t="shared" si="2"/>
        <v>0</v>
      </c>
      <c r="AW14" s="77">
        <f t="shared" si="2"/>
        <v>38634</v>
      </c>
      <c r="AX14" s="77">
        <f t="shared" si="2"/>
        <v>14572</v>
      </c>
      <c r="AY14" s="77">
        <f t="shared" si="2"/>
        <v>24062</v>
      </c>
      <c r="AZ14" s="77"/>
      <c r="BA14" s="77">
        <f t="shared" si="2"/>
        <v>6464946.482739691</v>
      </c>
      <c r="BB14" s="77">
        <f t="shared" si="2"/>
        <v>1635557.3023586185</v>
      </c>
      <c r="BC14" s="73">
        <f t="shared" si="2"/>
        <v>1842082.340175053</v>
      </c>
      <c r="BD14" s="78">
        <f>AM14*100/AL14</f>
        <v>15.013030710980692</v>
      </c>
      <c r="BE14" s="16"/>
    </row>
    <row r="15" spans="1:57" ht="13.5" thickBot="1">
      <c r="A15" s="80"/>
      <c r="B15" s="81" t="s">
        <v>57</v>
      </c>
      <c r="C15" s="82">
        <f aca="true" t="shared" si="3" ref="C15:BC15">SUM(C23:C113)</f>
        <v>11937</v>
      </c>
      <c r="D15" s="83">
        <f t="shared" si="3"/>
        <v>12418266</v>
      </c>
      <c r="E15" s="84">
        <f t="shared" si="3"/>
        <v>12273649</v>
      </c>
      <c r="F15" s="84">
        <f t="shared" si="3"/>
        <v>12174625</v>
      </c>
      <c r="G15" s="84">
        <f t="shared" si="3"/>
        <v>12208081</v>
      </c>
      <c r="H15" s="84">
        <f t="shared" si="3"/>
        <v>12006051</v>
      </c>
      <c r="I15" s="84">
        <f t="shared" si="3"/>
        <v>11954758</v>
      </c>
      <c r="J15" s="84">
        <f t="shared" si="3"/>
        <v>11958338</v>
      </c>
      <c r="K15" s="84">
        <f t="shared" si="3"/>
        <v>11720696</v>
      </c>
      <c r="L15" s="84">
        <f t="shared" si="3"/>
        <v>11932347</v>
      </c>
      <c r="M15" s="84">
        <f t="shared" si="3"/>
        <v>12363525</v>
      </c>
      <c r="N15" s="84">
        <f t="shared" si="3"/>
        <v>12323999</v>
      </c>
      <c r="O15" s="84">
        <f t="shared" si="3"/>
        <v>12325529</v>
      </c>
      <c r="P15" s="85">
        <f t="shared" si="3"/>
        <v>144682424</v>
      </c>
      <c r="Q15" s="86">
        <f t="shared" si="3"/>
        <v>159150666.39999998</v>
      </c>
      <c r="R15" s="82">
        <f t="shared" si="3"/>
        <v>8664.782666666668</v>
      </c>
      <c r="S15" s="83">
        <f t="shared" si="3"/>
        <v>68622</v>
      </c>
      <c r="T15" s="84">
        <f t="shared" si="3"/>
        <v>525726</v>
      </c>
      <c r="U15" s="84">
        <f t="shared" si="3"/>
        <v>1437298</v>
      </c>
      <c r="V15" s="84">
        <f t="shared" si="3"/>
        <v>76254</v>
      </c>
      <c r="W15" s="84">
        <f t="shared" si="3"/>
        <v>543990</v>
      </c>
      <c r="X15" s="84">
        <f t="shared" si="3"/>
        <v>1442600</v>
      </c>
      <c r="Y15" s="84">
        <f t="shared" si="3"/>
        <v>81929</v>
      </c>
      <c r="Z15" s="84">
        <f t="shared" si="3"/>
        <v>540452</v>
      </c>
      <c r="AA15" s="84">
        <f t="shared" si="3"/>
        <v>1479960</v>
      </c>
      <c r="AB15" s="84">
        <f t="shared" si="3"/>
        <v>84701</v>
      </c>
      <c r="AC15" s="84">
        <f t="shared" si="3"/>
        <v>540657</v>
      </c>
      <c r="AD15" s="84">
        <f t="shared" si="3"/>
        <v>1504658</v>
      </c>
      <c r="AE15" s="84">
        <f t="shared" si="3"/>
        <v>84701</v>
      </c>
      <c r="AF15" s="84">
        <f t="shared" si="3"/>
        <v>540657</v>
      </c>
      <c r="AG15" s="84">
        <f t="shared" si="3"/>
        <v>1504658</v>
      </c>
      <c r="AH15" s="87">
        <f t="shared" si="3"/>
        <v>12965074</v>
      </c>
      <c r="AI15" s="88">
        <f t="shared" si="3"/>
        <v>8776</v>
      </c>
      <c r="AJ15" s="86">
        <f t="shared" si="3"/>
        <v>13863652.266666666</v>
      </c>
      <c r="AK15" s="89">
        <f t="shared" si="3"/>
        <v>15358000</v>
      </c>
      <c r="AL15" s="86">
        <f t="shared" si="3"/>
        <v>174508666.39999998</v>
      </c>
      <c r="AM15" s="90">
        <f t="shared" si="3"/>
        <v>31768264.716062102</v>
      </c>
      <c r="AN15" s="90">
        <f t="shared" si="3"/>
        <v>16356594</v>
      </c>
      <c r="AO15" s="90">
        <f t="shared" si="3"/>
        <v>16206594</v>
      </c>
      <c r="AP15" s="90">
        <f t="shared" si="3"/>
        <v>158152072.39999998</v>
      </c>
      <c r="AQ15" s="90">
        <f t="shared" si="3"/>
        <v>15411670.716062099</v>
      </c>
      <c r="AR15" s="90">
        <f t="shared" si="3"/>
        <v>31359485.12083327</v>
      </c>
      <c r="AS15" s="90">
        <f t="shared" si="3"/>
        <v>17449259</v>
      </c>
      <c r="AT15" s="90">
        <f t="shared" si="3"/>
        <v>157059407.39999998</v>
      </c>
      <c r="AU15" s="90">
        <f t="shared" si="3"/>
        <v>13910226.120833278</v>
      </c>
      <c r="AV15" s="90">
        <f t="shared" si="3"/>
        <v>0</v>
      </c>
      <c r="AW15" s="90">
        <f t="shared" si="3"/>
        <v>297092</v>
      </c>
      <c r="AX15" s="90">
        <f t="shared" si="3"/>
        <v>88194</v>
      </c>
      <c r="AY15" s="90">
        <f t="shared" si="3"/>
        <v>208898</v>
      </c>
      <c r="AZ15" s="90"/>
      <c r="BA15" s="90">
        <f t="shared" si="3"/>
        <v>126479400.24940269</v>
      </c>
      <c r="BB15" s="90">
        <f t="shared" si="3"/>
        <v>31997837.449720826</v>
      </c>
      <c r="BC15" s="86">
        <f t="shared" si="3"/>
        <v>30991151.209023245</v>
      </c>
      <c r="BD15" s="78">
        <f>AM15*100/AL15</f>
        <v>18.20440518595477</v>
      </c>
      <c r="BE15" s="16"/>
    </row>
    <row r="16" spans="1:57" ht="12.75">
      <c r="A16" s="91">
        <v>1</v>
      </c>
      <c r="B16" s="92" t="s">
        <v>58</v>
      </c>
      <c r="C16" s="93">
        <v>494</v>
      </c>
      <c r="D16" s="94">
        <v>498425</v>
      </c>
      <c r="E16" s="95">
        <v>498425</v>
      </c>
      <c r="F16" s="95">
        <v>521865</v>
      </c>
      <c r="G16" s="95">
        <v>599263</v>
      </c>
      <c r="H16" s="95">
        <v>632671</v>
      </c>
      <c r="I16" s="95">
        <v>623202</v>
      </c>
      <c r="J16" s="95">
        <v>632780</v>
      </c>
      <c r="K16" s="95">
        <v>626354</v>
      </c>
      <c r="L16" s="95">
        <v>599263</v>
      </c>
      <c r="M16" s="95">
        <v>521865</v>
      </c>
      <c r="N16" s="95">
        <v>498425</v>
      </c>
      <c r="O16" s="95">
        <v>498425</v>
      </c>
      <c r="P16" s="96">
        <v>6750963</v>
      </c>
      <c r="Q16" s="97">
        <f>P16*110/100</f>
        <v>7426059.3</v>
      </c>
      <c r="R16" s="93">
        <v>73</v>
      </c>
      <c r="S16" s="94">
        <v>4151154</v>
      </c>
      <c r="T16" s="95">
        <v>170009</v>
      </c>
      <c r="U16" s="95">
        <v>21600</v>
      </c>
      <c r="V16" s="95">
        <v>5542416</v>
      </c>
      <c r="W16" s="95">
        <v>161881</v>
      </c>
      <c r="X16" s="95">
        <v>21600</v>
      </c>
      <c r="Y16" s="95">
        <v>5438448</v>
      </c>
      <c r="Z16" s="95">
        <v>130527</v>
      </c>
      <c r="AA16" s="95">
        <v>22200</v>
      </c>
      <c r="AB16" s="95">
        <v>5438448</v>
      </c>
      <c r="AC16" s="95">
        <v>179245</v>
      </c>
      <c r="AD16" s="95">
        <v>22200</v>
      </c>
      <c r="AE16" s="95">
        <v>5438448</v>
      </c>
      <c r="AF16" s="95">
        <v>179245</v>
      </c>
      <c r="AG16" s="95">
        <v>22200</v>
      </c>
      <c r="AH16" s="98">
        <f>R16*1600</f>
        <v>116800</v>
      </c>
      <c r="AI16" s="99">
        <f>ROUND(R16,0)</f>
        <v>73</v>
      </c>
      <c r="AJ16" s="97">
        <f aca="true" t="shared" si="4" ref="AJ16:AJ79">R16*1600</f>
        <v>116800</v>
      </c>
      <c r="AK16" s="100">
        <f>AI16*350*5</f>
        <v>127750</v>
      </c>
      <c r="AL16" s="101">
        <f aca="true" t="shared" si="5" ref="AL16:AL79">Q16+AK16</f>
        <v>7553809.3</v>
      </c>
      <c r="AM16" s="102">
        <f>AN16+AQ16</f>
        <v>1385819.416050412</v>
      </c>
      <c r="AN16" s="103">
        <f>969862-250000</f>
        <v>719862</v>
      </c>
      <c r="AO16" s="103">
        <v>969862</v>
      </c>
      <c r="AP16" s="103">
        <f aca="true" t="shared" si="6" ref="AP16:AP79">AL16-AN16</f>
        <v>6833947.3</v>
      </c>
      <c r="AQ16" s="103">
        <f>AP16*0.0974484272143</f>
        <v>665957.416050412</v>
      </c>
      <c r="AR16" s="103">
        <f>AS16+AU16</f>
        <v>1985892.7903633942</v>
      </c>
      <c r="AS16" s="103">
        <f>1066849+377993</f>
        <v>1444842</v>
      </c>
      <c r="AT16" s="103">
        <f aca="true" t="shared" si="7" ref="AT16:AT79">AL16-AS16</f>
        <v>6108967.3</v>
      </c>
      <c r="AU16" s="103">
        <f>AT16*0.0885666535428</f>
        <v>541050.7903633943</v>
      </c>
      <c r="AV16" s="104"/>
      <c r="AW16" s="105">
        <v>150041</v>
      </c>
      <c r="AX16" s="105">
        <v>66461</v>
      </c>
      <c r="AY16" s="105">
        <f>AW16-AX16</f>
        <v>83580</v>
      </c>
      <c r="AZ16" s="106">
        <f>AY16/AW16</f>
        <v>0.5570477402843222</v>
      </c>
      <c r="BA16" s="107">
        <f>AL16*AZ16</f>
        <v>4207832.401103698</v>
      </c>
      <c r="BB16" s="108">
        <f>BA16*0.2529885292516</f>
        <v>1064533.330492453</v>
      </c>
      <c r="BC16" s="109">
        <f>AL16*0.1775909004885</f>
        <v>1341487.7957054058</v>
      </c>
      <c r="BD16" s="78">
        <f>AM16*100/AL16</f>
        <v>18.3459677232044</v>
      </c>
      <c r="BE16" s="16"/>
    </row>
    <row r="17" spans="1:57" ht="12.75">
      <c r="A17" s="67">
        <v>2</v>
      </c>
      <c r="B17" s="110" t="s">
        <v>59</v>
      </c>
      <c r="C17" s="111">
        <v>130</v>
      </c>
      <c r="D17" s="112">
        <v>180200</v>
      </c>
      <c r="E17" s="113">
        <v>150000</v>
      </c>
      <c r="F17" s="113">
        <v>165890</v>
      </c>
      <c r="G17" s="113">
        <v>170214</v>
      </c>
      <c r="H17" s="113">
        <v>139432</v>
      </c>
      <c r="I17" s="113">
        <v>150534</v>
      </c>
      <c r="J17" s="113">
        <v>136570</v>
      </c>
      <c r="K17" s="113">
        <v>135676</v>
      </c>
      <c r="L17" s="113">
        <v>130858</v>
      </c>
      <c r="M17" s="113">
        <v>165890</v>
      </c>
      <c r="N17" s="113">
        <v>150000</v>
      </c>
      <c r="O17" s="113">
        <v>180200</v>
      </c>
      <c r="P17" s="114">
        <v>1855464</v>
      </c>
      <c r="Q17" s="115">
        <f aca="true" t="shared" si="8" ref="Q17:Q80">P17*110/100</f>
        <v>2041010.4</v>
      </c>
      <c r="R17" s="111">
        <f aca="true" t="shared" si="9" ref="R17:R80">AH17/300/5</f>
        <v>57.6</v>
      </c>
      <c r="S17" s="112"/>
      <c r="T17" s="113">
        <v>64937</v>
      </c>
      <c r="U17" s="113">
        <v>16200</v>
      </c>
      <c r="V17" s="113"/>
      <c r="W17" s="113">
        <v>64937</v>
      </c>
      <c r="X17" s="113">
        <v>16200</v>
      </c>
      <c r="Y17" s="113"/>
      <c r="Z17" s="113">
        <v>63279</v>
      </c>
      <c r="AA17" s="113">
        <v>18000</v>
      </c>
      <c r="AB17" s="113"/>
      <c r="AC17" s="113">
        <v>63279</v>
      </c>
      <c r="AD17" s="113">
        <v>18000</v>
      </c>
      <c r="AE17" s="113"/>
      <c r="AF17" s="113">
        <v>63279</v>
      </c>
      <c r="AG17" s="113">
        <v>18000</v>
      </c>
      <c r="AH17" s="116">
        <v>86400</v>
      </c>
      <c r="AI17" s="117">
        <f>ROUND(R17,0)</f>
        <v>58</v>
      </c>
      <c r="AJ17" s="115">
        <f t="shared" si="4"/>
        <v>92160</v>
      </c>
      <c r="AK17" s="118">
        <f aca="true" t="shared" si="10" ref="AK17:AK80">AI17*350*5</f>
        <v>101500</v>
      </c>
      <c r="AL17" s="119">
        <f t="shared" si="5"/>
        <v>2142510.4</v>
      </c>
      <c r="AM17" s="120">
        <f aca="true" t="shared" si="11" ref="AM17:AM80">AN17+AQ17</f>
        <v>512612.9123718493</v>
      </c>
      <c r="AN17" s="121">
        <v>336633</v>
      </c>
      <c r="AO17" s="121">
        <v>336633</v>
      </c>
      <c r="AP17" s="121">
        <f t="shared" si="6"/>
        <v>1805877.4</v>
      </c>
      <c r="AQ17" s="121">
        <f aca="true" t="shared" si="12" ref="AQ17:AQ80">AP17*0.0974484272143</f>
        <v>175979.91237184932</v>
      </c>
      <c r="AR17" s="121">
        <f aca="true" t="shared" si="13" ref="AR17:AR80">AS17+AU17</f>
        <v>527255.0987683611</v>
      </c>
      <c r="AS17" s="121">
        <v>370296</v>
      </c>
      <c r="AT17" s="121">
        <f t="shared" si="7"/>
        <v>1772214.4</v>
      </c>
      <c r="AU17" s="121">
        <f aca="true" t="shared" si="14" ref="AU17:AU80">AT17*0.0885666535428</f>
        <v>156959.09876836115</v>
      </c>
      <c r="AV17" s="122"/>
      <c r="AW17" s="113">
        <v>32304</v>
      </c>
      <c r="AX17" s="113">
        <v>14607</v>
      </c>
      <c r="AY17" s="113">
        <f>AW17-AX17</f>
        <v>17697</v>
      </c>
      <c r="AZ17" s="123">
        <f aca="true" t="shared" si="15" ref="AZ17:AZ80">AY17/AW17</f>
        <v>0.5478268945022289</v>
      </c>
      <c r="BA17" s="124">
        <f aca="true" t="shared" si="16" ref="BA17:BA80">AL17*AZ17</f>
        <v>1173724.8188707281</v>
      </c>
      <c r="BB17" s="111">
        <f aca="true" t="shared" si="17" ref="BB17:BB80">BA17*0.2529885292516</f>
        <v>296938.9156722061</v>
      </c>
      <c r="BC17" s="125">
        <f aca="true" t="shared" si="18" ref="BC17:BC80">AL17*0.1775909004885</f>
        <v>380490.3512419763</v>
      </c>
      <c r="BD17" s="78">
        <f aca="true" t="shared" si="19" ref="BD17:BD80">AM17*100/AL17</f>
        <v>23.925807425338487</v>
      </c>
      <c r="BE17" s="16"/>
    </row>
    <row r="18" spans="1:57" ht="12.75">
      <c r="A18" s="67">
        <v>3</v>
      </c>
      <c r="B18" s="110" t="s">
        <v>60</v>
      </c>
      <c r="C18" s="111">
        <v>669</v>
      </c>
      <c r="D18" s="112">
        <v>601767</v>
      </c>
      <c r="E18" s="113">
        <v>601767</v>
      </c>
      <c r="F18" s="113">
        <v>580000</v>
      </c>
      <c r="G18" s="113">
        <v>640704</v>
      </c>
      <c r="H18" s="113">
        <v>640704</v>
      </c>
      <c r="I18" s="113">
        <v>640704</v>
      </c>
      <c r="J18" s="113">
        <v>640704</v>
      </c>
      <c r="K18" s="113">
        <v>495000</v>
      </c>
      <c r="L18" s="113">
        <v>455000</v>
      </c>
      <c r="M18" s="113">
        <v>580000</v>
      </c>
      <c r="N18" s="113">
        <v>601767</v>
      </c>
      <c r="O18" s="113">
        <v>601767</v>
      </c>
      <c r="P18" s="114">
        <v>7079884</v>
      </c>
      <c r="Q18" s="115">
        <f t="shared" si="8"/>
        <v>7787872.4</v>
      </c>
      <c r="R18" s="111">
        <f t="shared" si="9"/>
        <v>463.25</v>
      </c>
      <c r="S18" s="112"/>
      <c r="T18" s="113">
        <v>168025</v>
      </c>
      <c r="U18" s="113">
        <v>138975</v>
      </c>
      <c r="V18" s="113"/>
      <c r="W18" s="113">
        <v>168025</v>
      </c>
      <c r="X18" s="113">
        <v>138975</v>
      </c>
      <c r="Y18" s="113"/>
      <c r="Z18" s="113">
        <v>168025</v>
      </c>
      <c r="AA18" s="113">
        <v>138975</v>
      </c>
      <c r="AB18" s="113"/>
      <c r="AC18" s="113">
        <v>168025</v>
      </c>
      <c r="AD18" s="113">
        <v>138975</v>
      </c>
      <c r="AE18" s="113"/>
      <c r="AF18" s="113">
        <v>168025</v>
      </c>
      <c r="AG18" s="113">
        <v>138975</v>
      </c>
      <c r="AH18" s="116">
        <v>694875</v>
      </c>
      <c r="AI18" s="117">
        <f>ROUND(R18,0)</f>
        <v>463</v>
      </c>
      <c r="AJ18" s="115">
        <f t="shared" si="4"/>
        <v>741200</v>
      </c>
      <c r="AK18" s="118">
        <f t="shared" si="10"/>
        <v>810250</v>
      </c>
      <c r="AL18" s="119">
        <f t="shared" si="5"/>
        <v>8598122.4</v>
      </c>
      <c r="AM18" s="120">
        <f t="shared" si="11"/>
        <v>1185948.836781857</v>
      </c>
      <c r="AN18" s="121">
        <v>385657</v>
      </c>
      <c r="AO18" s="121">
        <v>385657</v>
      </c>
      <c r="AP18" s="121">
        <f t="shared" si="6"/>
        <v>8212465.4</v>
      </c>
      <c r="AQ18" s="121">
        <f t="shared" si="12"/>
        <v>800291.8367818572</v>
      </c>
      <c r="AR18" s="121">
        <f t="shared" si="13"/>
        <v>1148157.9162535006</v>
      </c>
      <c r="AS18" s="121">
        <v>424223</v>
      </c>
      <c r="AT18" s="121">
        <f t="shared" si="7"/>
        <v>8173899.4</v>
      </c>
      <c r="AU18" s="121">
        <f t="shared" si="14"/>
        <v>723934.9162535007</v>
      </c>
      <c r="AV18" s="122"/>
      <c r="AW18" s="113">
        <v>36126</v>
      </c>
      <c r="AX18" s="113">
        <v>15410</v>
      </c>
      <c r="AY18" s="113">
        <f>AW18-AX18</f>
        <v>20716</v>
      </c>
      <c r="AZ18" s="123">
        <f t="shared" si="15"/>
        <v>0.5734374134972042</v>
      </c>
      <c r="BA18" s="124">
        <f t="shared" si="16"/>
        <v>4930485.069988375</v>
      </c>
      <c r="BB18" s="111">
        <f t="shared" si="17"/>
        <v>1247356.166353331</v>
      </c>
      <c r="BC18" s="125">
        <f t="shared" si="18"/>
        <v>1526948.2995263427</v>
      </c>
      <c r="BD18" s="78">
        <f t="shared" si="19"/>
        <v>13.793114142941917</v>
      </c>
      <c r="BE18" s="16"/>
    </row>
    <row r="19" spans="1:57" ht="12.75">
      <c r="A19" s="67">
        <v>4</v>
      </c>
      <c r="B19" s="110" t="s">
        <v>61</v>
      </c>
      <c r="C19" s="111">
        <v>560</v>
      </c>
      <c r="D19" s="112">
        <v>699772</v>
      </c>
      <c r="E19" s="113">
        <v>728198</v>
      </c>
      <c r="F19" s="113">
        <v>687203</v>
      </c>
      <c r="G19" s="113">
        <v>707602</v>
      </c>
      <c r="H19" s="113">
        <v>713342</v>
      </c>
      <c r="I19" s="113">
        <v>646357</v>
      </c>
      <c r="J19" s="113">
        <v>610460</v>
      </c>
      <c r="K19" s="113">
        <v>625500</v>
      </c>
      <c r="L19" s="113">
        <v>572960</v>
      </c>
      <c r="M19" s="113">
        <v>687203</v>
      </c>
      <c r="N19" s="113">
        <v>728198</v>
      </c>
      <c r="O19" s="113">
        <v>699772</v>
      </c>
      <c r="P19" s="114">
        <v>8106567</v>
      </c>
      <c r="Q19" s="115">
        <f t="shared" si="8"/>
        <v>8917223.7</v>
      </c>
      <c r="R19" s="111">
        <f t="shared" si="9"/>
        <v>264</v>
      </c>
      <c r="S19" s="112"/>
      <c r="T19" s="113">
        <v>85234</v>
      </c>
      <c r="U19" s="113">
        <v>99000</v>
      </c>
      <c r="V19" s="113"/>
      <c r="W19" s="113">
        <v>85234</v>
      </c>
      <c r="X19" s="113">
        <v>99000</v>
      </c>
      <c r="Y19" s="113"/>
      <c r="Z19" s="113">
        <v>32670</v>
      </c>
      <c r="AA19" s="113"/>
      <c r="AB19" s="113"/>
      <c r="AC19" s="113">
        <v>85234</v>
      </c>
      <c r="AD19" s="113">
        <v>99000</v>
      </c>
      <c r="AE19" s="113"/>
      <c r="AF19" s="113">
        <v>85234</v>
      </c>
      <c r="AG19" s="113">
        <v>99000</v>
      </c>
      <c r="AH19" s="116">
        <v>396000</v>
      </c>
      <c r="AI19" s="117">
        <v>314</v>
      </c>
      <c r="AJ19" s="115">
        <f t="shared" si="4"/>
        <v>422400</v>
      </c>
      <c r="AK19" s="118">
        <f t="shared" si="10"/>
        <v>549500</v>
      </c>
      <c r="AL19" s="119">
        <f t="shared" si="5"/>
        <v>9466723.7</v>
      </c>
      <c r="AM19" s="120">
        <f t="shared" si="11"/>
        <v>1353473.9782720641</v>
      </c>
      <c r="AN19" s="121">
        <f>377487+100000</f>
        <v>477487</v>
      </c>
      <c r="AO19" s="121">
        <v>377487</v>
      </c>
      <c r="AP19" s="121">
        <f t="shared" si="6"/>
        <v>8989236.7</v>
      </c>
      <c r="AQ19" s="121">
        <f t="shared" si="12"/>
        <v>875986.9782720642</v>
      </c>
      <c r="AR19" s="121">
        <f t="shared" si="13"/>
        <v>1216895.063739469</v>
      </c>
      <c r="AS19" s="121">
        <v>415235</v>
      </c>
      <c r="AT19" s="121">
        <f t="shared" si="7"/>
        <v>9051488.7</v>
      </c>
      <c r="AU19" s="121">
        <f t="shared" si="14"/>
        <v>801660.063739469</v>
      </c>
      <c r="AV19" s="122"/>
      <c r="AW19" s="113">
        <v>26654</v>
      </c>
      <c r="AX19" s="113">
        <v>9725</v>
      </c>
      <c r="AY19" s="113">
        <f aca="true" t="shared" si="20" ref="AY19:AY82">AW19-AX19</f>
        <v>16929</v>
      </c>
      <c r="AZ19" s="123">
        <f t="shared" si="15"/>
        <v>0.63513919111578</v>
      </c>
      <c r="BA19" s="124">
        <f t="shared" si="16"/>
        <v>6012687.233334583</v>
      </c>
      <c r="BB19" s="111">
        <f t="shared" si="17"/>
        <v>1521140.900011188</v>
      </c>
      <c r="BC19" s="125">
        <f t="shared" si="18"/>
        <v>1681203.9865588243</v>
      </c>
      <c r="BD19" s="78">
        <f t="shared" si="19"/>
        <v>14.297174198419503</v>
      </c>
      <c r="BE19" s="16"/>
    </row>
    <row r="20" spans="1:57" ht="12.75">
      <c r="A20" s="67">
        <v>5</v>
      </c>
      <c r="B20" s="110" t="s">
        <v>62</v>
      </c>
      <c r="C20" s="111">
        <v>102</v>
      </c>
      <c r="D20" s="112">
        <v>148452</v>
      </c>
      <c r="E20" s="113">
        <v>148452</v>
      </c>
      <c r="F20" s="113">
        <v>139127</v>
      </c>
      <c r="G20" s="113">
        <v>141443</v>
      </c>
      <c r="H20" s="113">
        <v>118849</v>
      </c>
      <c r="I20" s="113">
        <v>84750</v>
      </c>
      <c r="J20" s="113">
        <v>88181</v>
      </c>
      <c r="K20" s="113">
        <v>118849</v>
      </c>
      <c r="L20" s="113">
        <v>140935</v>
      </c>
      <c r="M20" s="113">
        <v>139127</v>
      </c>
      <c r="N20" s="113">
        <v>148452</v>
      </c>
      <c r="O20" s="113">
        <v>148452</v>
      </c>
      <c r="P20" s="114">
        <v>1565069</v>
      </c>
      <c r="Q20" s="115">
        <f t="shared" si="8"/>
        <v>1721575.9</v>
      </c>
      <c r="R20" s="111">
        <f t="shared" si="9"/>
        <v>69</v>
      </c>
      <c r="S20" s="112"/>
      <c r="T20" s="113">
        <v>268481</v>
      </c>
      <c r="U20" s="113">
        <v>20700</v>
      </c>
      <c r="V20" s="113"/>
      <c r="W20" s="113">
        <v>268481</v>
      </c>
      <c r="X20" s="113">
        <v>20700</v>
      </c>
      <c r="Y20" s="113"/>
      <c r="Z20" s="113">
        <v>268481</v>
      </c>
      <c r="AA20" s="113">
        <v>20700</v>
      </c>
      <c r="AB20" s="113"/>
      <c r="AC20" s="113">
        <v>268481</v>
      </c>
      <c r="AD20" s="113">
        <v>20700</v>
      </c>
      <c r="AE20" s="113"/>
      <c r="AF20" s="113">
        <v>268481</v>
      </c>
      <c r="AG20" s="113">
        <v>20700</v>
      </c>
      <c r="AH20" s="116">
        <v>103500</v>
      </c>
      <c r="AI20" s="117">
        <f aca="true" t="shared" si="21" ref="AI20:AI31">ROUND(R20,0)</f>
        <v>69</v>
      </c>
      <c r="AJ20" s="115">
        <f t="shared" si="4"/>
        <v>110400</v>
      </c>
      <c r="AK20" s="118">
        <f t="shared" si="10"/>
        <v>120750</v>
      </c>
      <c r="AL20" s="119">
        <f t="shared" si="5"/>
        <v>1842325.9</v>
      </c>
      <c r="AM20" s="120">
        <f t="shared" si="11"/>
        <v>495896.84631873167</v>
      </c>
      <c r="AN20" s="121">
        <v>350523</v>
      </c>
      <c r="AO20" s="121">
        <v>350523</v>
      </c>
      <c r="AP20" s="121">
        <f t="shared" si="6"/>
        <v>1491802.9</v>
      </c>
      <c r="AQ20" s="121">
        <f t="shared" si="12"/>
        <v>145373.84631873164</v>
      </c>
      <c r="AR20" s="121">
        <f t="shared" si="13"/>
        <v>514595.4636918085</v>
      </c>
      <c r="AS20" s="121">
        <v>385576</v>
      </c>
      <c r="AT20" s="121">
        <f t="shared" si="7"/>
        <v>1456749.9</v>
      </c>
      <c r="AU20" s="121">
        <f t="shared" si="14"/>
        <v>129019.46369180853</v>
      </c>
      <c r="AV20" s="122"/>
      <c r="AW20" s="113">
        <v>17497</v>
      </c>
      <c r="AX20" s="113">
        <v>6684</v>
      </c>
      <c r="AY20" s="113">
        <f t="shared" si="20"/>
        <v>10813</v>
      </c>
      <c r="AZ20" s="123">
        <f t="shared" si="15"/>
        <v>0.6179916557124079</v>
      </c>
      <c r="BA20" s="124">
        <f t="shared" si="16"/>
        <v>1138542.033302852</v>
      </c>
      <c r="BB20" s="111">
        <f t="shared" si="17"/>
        <v>288038.0744964147</v>
      </c>
      <c r="BC20" s="125">
        <f t="shared" si="18"/>
        <v>327180.31557428616</v>
      </c>
      <c r="BD20" s="78">
        <f t="shared" si="19"/>
        <v>26.91689056310459</v>
      </c>
      <c r="BE20" s="16"/>
    </row>
    <row r="21" spans="1:57" ht="12.75">
      <c r="A21" s="67">
        <v>6</v>
      </c>
      <c r="B21" s="110" t="s">
        <v>63</v>
      </c>
      <c r="C21" s="111">
        <v>325</v>
      </c>
      <c r="D21" s="112">
        <v>433936</v>
      </c>
      <c r="E21" s="113">
        <v>433936</v>
      </c>
      <c r="F21" s="113">
        <v>439664</v>
      </c>
      <c r="G21" s="113">
        <v>424644</v>
      </c>
      <c r="H21" s="113">
        <v>287769</v>
      </c>
      <c r="I21" s="113">
        <v>212951</v>
      </c>
      <c r="J21" s="113">
        <v>300000</v>
      </c>
      <c r="K21" s="113">
        <v>90650</v>
      </c>
      <c r="L21" s="113">
        <v>424644</v>
      </c>
      <c r="M21" s="113">
        <v>439664</v>
      </c>
      <c r="N21" s="113">
        <v>433936</v>
      </c>
      <c r="O21" s="113">
        <v>433936</v>
      </c>
      <c r="P21" s="114">
        <v>4355730</v>
      </c>
      <c r="Q21" s="115">
        <f t="shared" si="8"/>
        <v>4791303</v>
      </c>
      <c r="R21" s="111">
        <v>230</v>
      </c>
      <c r="S21" s="112"/>
      <c r="T21" s="113">
        <v>68480</v>
      </c>
      <c r="U21" s="113"/>
      <c r="V21" s="113"/>
      <c r="W21" s="113">
        <v>68480</v>
      </c>
      <c r="X21" s="113"/>
      <c r="Y21" s="113"/>
      <c r="Z21" s="113">
        <v>68480</v>
      </c>
      <c r="AA21" s="113"/>
      <c r="AB21" s="113"/>
      <c r="AC21" s="113">
        <v>68480</v>
      </c>
      <c r="AD21" s="113"/>
      <c r="AE21" s="113"/>
      <c r="AF21" s="113">
        <v>68480</v>
      </c>
      <c r="AG21" s="113"/>
      <c r="AH21" s="116">
        <f>R21*300*5</f>
        <v>345000</v>
      </c>
      <c r="AI21" s="117">
        <f t="shared" si="21"/>
        <v>230</v>
      </c>
      <c r="AJ21" s="115">
        <f t="shared" si="4"/>
        <v>368000</v>
      </c>
      <c r="AK21" s="118">
        <f t="shared" si="10"/>
        <v>402500</v>
      </c>
      <c r="AL21" s="119">
        <f t="shared" si="5"/>
        <v>5193803</v>
      </c>
      <c r="AM21" s="120">
        <f t="shared" si="11"/>
        <v>627069.8443641968</v>
      </c>
      <c r="AN21" s="121">
        <v>134000</v>
      </c>
      <c r="AO21" s="121">
        <v>134000</v>
      </c>
      <c r="AP21" s="121">
        <f t="shared" si="6"/>
        <v>5059803</v>
      </c>
      <c r="AQ21" s="121">
        <f t="shared" si="12"/>
        <v>493069.84436419676</v>
      </c>
      <c r="AR21" s="121">
        <f t="shared" si="13"/>
        <v>594343.0261383465</v>
      </c>
      <c r="AS21" s="121">
        <v>147400</v>
      </c>
      <c r="AT21" s="121">
        <f t="shared" si="7"/>
        <v>5046403</v>
      </c>
      <c r="AU21" s="121">
        <f t="shared" si="14"/>
        <v>446943.0261383465</v>
      </c>
      <c r="AV21" s="122"/>
      <c r="AW21" s="113">
        <v>11614</v>
      </c>
      <c r="AX21" s="113">
        <v>4546</v>
      </c>
      <c r="AY21" s="113">
        <f t="shared" si="20"/>
        <v>7068</v>
      </c>
      <c r="AZ21" s="123">
        <f t="shared" si="15"/>
        <v>0.6085758567246426</v>
      </c>
      <c r="BA21" s="124">
        <f t="shared" si="16"/>
        <v>3160823.110384019</v>
      </c>
      <c r="BB21" s="111">
        <f t="shared" si="17"/>
        <v>799651.9899205207</v>
      </c>
      <c r="BC21" s="125">
        <f t="shared" si="18"/>
        <v>922372.1517298727</v>
      </c>
      <c r="BD21" s="78">
        <f t="shared" si="19"/>
        <v>12.073423739102093</v>
      </c>
      <c r="BE21" s="16"/>
    </row>
    <row r="22" spans="1:57" ht="12.75">
      <c r="A22" s="67">
        <v>7</v>
      </c>
      <c r="B22" s="110" t="s">
        <v>64</v>
      </c>
      <c r="C22" s="111">
        <v>187</v>
      </c>
      <c r="D22" s="112">
        <v>240000</v>
      </c>
      <c r="E22" s="113">
        <v>240000</v>
      </c>
      <c r="F22" s="113">
        <v>161434</v>
      </c>
      <c r="G22" s="113">
        <v>240000</v>
      </c>
      <c r="H22" s="113">
        <v>240000</v>
      </c>
      <c r="I22" s="113">
        <v>392030</v>
      </c>
      <c r="J22" s="113">
        <v>240000</v>
      </c>
      <c r="K22" s="113">
        <v>224000</v>
      </c>
      <c r="L22" s="113">
        <v>252000</v>
      </c>
      <c r="M22" s="113">
        <v>161434</v>
      </c>
      <c r="N22" s="113">
        <v>240000</v>
      </c>
      <c r="O22" s="113">
        <v>240000</v>
      </c>
      <c r="P22" s="114">
        <v>2870898</v>
      </c>
      <c r="Q22" s="115">
        <f t="shared" si="8"/>
        <v>3157987.8</v>
      </c>
      <c r="R22" s="111">
        <f t="shared" si="9"/>
        <v>102.16666666666666</v>
      </c>
      <c r="S22" s="112"/>
      <c r="T22" s="113">
        <v>45430</v>
      </c>
      <c r="U22" s="113">
        <v>30650</v>
      </c>
      <c r="V22" s="113"/>
      <c r="W22" s="113">
        <v>45430</v>
      </c>
      <c r="X22" s="113">
        <v>30650</v>
      </c>
      <c r="Y22" s="113"/>
      <c r="Z22" s="113">
        <v>45430</v>
      </c>
      <c r="AA22" s="113">
        <v>30650</v>
      </c>
      <c r="AB22" s="113"/>
      <c r="AC22" s="113">
        <v>45430</v>
      </c>
      <c r="AD22" s="113">
        <v>30650</v>
      </c>
      <c r="AE22" s="113"/>
      <c r="AF22" s="113">
        <v>45430</v>
      </c>
      <c r="AG22" s="113">
        <v>30650</v>
      </c>
      <c r="AH22" s="116">
        <v>153250</v>
      </c>
      <c r="AI22" s="117">
        <f t="shared" si="21"/>
        <v>102</v>
      </c>
      <c r="AJ22" s="115">
        <f t="shared" si="4"/>
        <v>163466.66666666666</v>
      </c>
      <c r="AK22" s="118">
        <f t="shared" si="10"/>
        <v>178500</v>
      </c>
      <c r="AL22" s="119">
        <f t="shared" si="5"/>
        <v>3336487.8</v>
      </c>
      <c r="AM22" s="120">
        <f t="shared" si="11"/>
        <v>434277.44002038345</v>
      </c>
      <c r="AN22" s="121">
        <v>120926</v>
      </c>
      <c r="AO22" s="121">
        <v>120926</v>
      </c>
      <c r="AP22" s="121">
        <f t="shared" si="6"/>
        <v>3215561.8</v>
      </c>
      <c r="AQ22" s="121">
        <f t="shared" si="12"/>
        <v>313351.44002038345</v>
      </c>
      <c r="AR22" s="121">
        <f t="shared" si="13"/>
        <v>416739.5113447692</v>
      </c>
      <c r="AS22" s="121">
        <v>133019</v>
      </c>
      <c r="AT22" s="121">
        <f t="shared" si="7"/>
        <v>3203468.8</v>
      </c>
      <c r="AU22" s="121">
        <f t="shared" si="14"/>
        <v>283720.5113447692</v>
      </c>
      <c r="AV22" s="122"/>
      <c r="AW22" s="113">
        <v>9523</v>
      </c>
      <c r="AX22" s="113">
        <v>3342</v>
      </c>
      <c r="AY22" s="113">
        <f t="shared" si="20"/>
        <v>6181</v>
      </c>
      <c r="AZ22" s="123">
        <f t="shared" si="15"/>
        <v>0.6490601701144597</v>
      </c>
      <c r="BA22" s="124">
        <f t="shared" si="16"/>
        <v>2165581.339052819</v>
      </c>
      <c r="BB22" s="111">
        <f t="shared" si="17"/>
        <v>547867.2379416832</v>
      </c>
      <c r="BC22" s="125">
        <f t="shared" si="18"/>
        <v>592529.8728708943</v>
      </c>
      <c r="BD22" s="78">
        <f t="shared" si="19"/>
        <v>13.016005633839976</v>
      </c>
      <c r="BE22" s="16"/>
    </row>
    <row r="23" spans="1:57" ht="12.75">
      <c r="A23" s="67">
        <v>1</v>
      </c>
      <c r="B23" s="110" t="s">
        <v>65</v>
      </c>
      <c r="C23" s="111">
        <v>311</v>
      </c>
      <c r="D23" s="112">
        <v>205000</v>
      </c>
      <c r="E23" s="113">
        <v>205000</v>
      </c>
      <c r="F23" s="113">
        <v>205000</v>
      </c>
      <c r="G23" s="113">
        <v>205000</v>
      </c>
      <c r="H23" s="113">
        <v>205000</v>
      </c>
      <c r="I23" s="113">
        <v>205000</v>
      </c>
      <c r="J23" s="113">
        <v>205000</v>
      </c>
      <c r="K23" s="113">
        <v>205000</v>
      </c>
      <c r="L23" s="113">
        <v>205000</v>
      </c>
      <c r="M23" s="113">
        <v>205000</v>
      </c>
      <c r="N23" s="113">
        <v>205000</v>
      </c>
      <c r="O23" s="113">
        <v>205000</v>
      </c>
      <c r="P23" s="114">
        <v>2460000</v>
      </c>
      <c r="Q23" s="115">
        <f t="shared" si="8"/>
        <v>2706000</v>
      </c>
      <c r="R23" s="111">
        <f t="shared" si="9"/>
        <v>250</v>
      </c>
      <c r="S23" s="112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6">
        <v>375000</v>
      </c>
      <c r="AI23" s="117">
        <f t="shared" si="21"/>
        <v>250</v>
      </c>
      <c r="AJ23" s="115">
        <f t="shared" si="4"/>
        <v>400000</v>
      </c>
      <c r="AK23" s="118">
        <f t="shared" si="10"/>
        <v>437500</v>
      </c>
      <c r="AL23" s="119">
        <f t="shared" si="5"/>
        <v>3143500</v>
      </c>
      <c r="AM23" s="120">
        <f t="shared" si="11"/>
        <v>515027.03367496224</v>
      </c>
      <c r="AN23" s="121">
        <v>231231</v>
      </c>
      <c r="AO23" s="121">
        <v>231231</v>
      </c>
      <c r="AP23" s="121">
        <f t="shared" si="6"/>
        <v>2912269</v>
      </c>
      <c r="AQ23" s="121">
        <f t="shared" si="12"/>
        <v>283796.03367496224</v>
      </c>
      <c r="AR23" s="121">
        <f t="shared" si="13"/>
        <v>510235.99281656643</v>
      </c>
      <c r="AS23" s="121">
        <v>254354</v>
      </c>
      <c r="AT23" s="121">
        <f t="shared" si="7"/>
        <v>2889146</v>
      </c>
      <c r="AU23" s="121">
        <f t="shared" si="14"/>
        <v>255881.99281656643</v>
      </c>
      <c r="AV23" s="122"/>
      <c r="AW23" s="113">
        <v>4781</v>
      </c>
      <c r="AX23" s="113">
        <v>1582</v>
      </c>
      <c r="AY23" s="113">
        <f t="shared" si="20"/>
        <v>3199</v>
      </c>
      <c r="AZ23" s="123">
        <f t="shared" si="15"/>
        <v>0.6691068814055637</v>
      </c>
      <c r="BA23" s="124">
        <f t="shared" si="16"/>
        <v>2103337.4816983896</v>
      </c>
      <c r="BB23" s="111">
        <f t="shared" si="17"/>
        <v>532120.2560146396</v>
      </c>
      <c r="BC23" s="125">
        <f t="shared" si="18"/>
        <v>558256.9956855997</v>
      </c>
      <c r="BD23" s="78">
        <f t="shared" si="19"/>
        <v>16.383872552090416</v>
      </c>
      <c r="BE23" s="16"/>
    </row>
    <row r="24" spans="1:57" ht="12.75">
      <c r="A24" s="67">
        <v>2</v>
      </c>
      <c r="B24" s="110" t="s">
        <v>66</v>
      </c>
      <c r="C24" s="111">
        <v>150</v>
      </c>
      <c r="D24" s="112">
        <v>216389</v>
      </c>
      <c r="E24" s="113">
        <v>216389</v>
      </c>
      <c r="F24" s="113">
        <v>216389</v>
      </c>
      <c r="G24" s="113">
        <v>210000</v>
      </c>
      <c r="H24" s="113">
        <v>210000</v>
      </c>
      <c r="I24" s="113">
        <v>168783</v>
      </c>
      <c r="J24" s="113">
        <v>168783</v>
      </c>
      <c r="K24" s="113">
        <v>170000</v>
      </c>
      <c r="L24" s="113">
        <v>210000</v>
      </c>
      <c r="M24" s="113">
        <v>216389</v>
      </c>
      <c r="N24" s="113">
        <v>216389</v>
      </c>
      <c r="O24" s="113">
        <v>216389</v>
      </c>
      <c r="P24" s="114">
        <v>2435900</v>
      </c>
      <c r="Q24" s="115">
        <f t="shared" si="8"/>
        <v>2679490</v>
      </c>
      <c r="R24" s="111">
        <f t="shared" si="9"/>
        <v>80</v>
      </c>
      <c r="S24" s="112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6">
        <v>120000</v>
      </c>
      <c r="AI24" s="117">
        <f t="shared" si="21"/>
        <v>80</v>
      </c>
      <c r="AJ24" s="115">
        <f t="shared" si="4"/>
        <v>128000</v>
      </c>
      <c r="AK24" s="118">
        <f t="shared" si="10"/>
        <v>140000</v>
      </c>
      <c r="AL24" s="119">
        <f t="shared" si="5"/>
        <v>2819490</v>
      </c>
      <c r="AM24" s="120">
        <f t="shared" si="11"/>
        <v>453954.67571990186</v>
      </c>
      <c r="AN24" s="121">
        <v>198548</v>
      </c>
      <c r="AO24" s="121">
        <v>198548</v>
      </c>
      <c r="AP24" s="121">
        <f t="shared" si="6"/>
        <v>2620942</v>
      </c>
      <c r="AQ24" s="121">
        <f t="shared" si="12"/>
        <v>255406.67571990186</v>
      </c>
      <c r="AR24" s="121">
        <f t="shared" si="13"/>
        <v>448772.571163681</v>
      </c>
      <c r="AS24" s="121">
        <v>218403</v>
      </c>
      <c r="AT24" s="121">
        <f t="shared" si="7"/>
        <v>2601087</v>
      </c>
      <c r="AU24" s="121">
        <f t="shared" si="14"/>
        <v>230369.57116368102</v>
      </c>
      <c r="AV24" s="122"/>
      <c r="AW24" s="113">
        <v>5966</v>
      </c>
      <c r="AX24" s="113">
        <v>1645</v>
      </c>
      <c r="AY24" s="113">
        <f t="shared" si="20"/>
        <v>4321</v>
      </c>
      <c r="AZ24" s="123">
        <f t="shared" si="15"/>
        <v>0.7242708682534361</v>
      </c>
      <c r="BA24" s="124">
        <f t="shared" si="16"/>
        <v>2042074.4703318805</v>
      </c>
      <c r="BB24" s="111">
        <f t="shared" si="17"/>
        <v>516621.4168715025</v>
      </c>
      <c r="BC24" s="125">
        <f t="shared" si="18"/>
        <v>500715.76801832084</v>
      </c>
      <c r="BD24" s="78">
        <f t="shared" si="19"/>
        <v>16.10059534596334</v>
      </c>
      <c r="BE24" s="16"/>
    </row>
    <row r="25" spans="1:57" ht="12.75">
      <c r="A25" s="67">
        <v>3</v>
      </c>
      <c r="B25" s="110" t="s">
        <v>67</v>
      </c>
      <c r="C25" s="111">
        <v>149</v>
      </c>
      <c r="D25" s="112">
        <v>169939</v>
      </c>
      <c r="E25" s="113">
        <v>168862</v>
      </c>
      <c r="F25" s="113">
        <v>170447</v>
      </c>
      <c r="G25" s="113">
        <v>179423</v>
      </c>
      <c r="H25" s="113">
        <v>179833</v>
      </c>
      <c r="I25" s="113">
        <v>179833</v>
      </c>
      <c r="J25" s="113">
        <v>179833</v>
      </c>
      <c r="K25" s="113">
        <v>179833</v>
      </c>
      <c r="L25" s="113">
        <v>179423</v>
      </c>
      <c r="M25" s="113">
        <v>170447</v>
      </c>
      <c r="N25" s="113">
        <v>168862</v>
      </c>
      <c r="O25" s="113">
        <v>169939</v>
      </c>
      <c r="P25" s="114">
        <v>2096674</v>
      </c>
      <c r="Q25" s="115">
        <f t="shared" si="8"/>
        <v>2306341.4</v>
      </c>
      <c r="R25" s="111">
        <f t="shared" si="9"/>
        <v>149</v>
      </c>
      <c r="S25" s="112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6">
        <v>223500</v>
      </c>
      <c r="AI25" s="117">
        <f t="shared" si="21"/>
        <v>149</v>
      </c>
      <c r="AJ25" s="115">
        <f t="shared" si="4"/>
        <v>238400</v>
      </c>
      <c r="AK25" s="118">
        <f t="shared" si="10"/>
        <v>260750</v>
      </c>
      <c r="AL25" s="119">
        <f t="shared" si="5"/>
        <v>2567091.4</v>
      </c>
      <c r="AM25" s="120">
        <f t="shared" si="11"/>
        <v>394699.0436206942</v>
      </c>
      <c r="AN25" s="121">
        <v>160146</v>
      </c>
      <c r="AO25" s="121">
        <v>160146</v>
      </c>
      <c r="AP25" s="121">
        <f t="shared" si="6"/>
        <v>2406945.4</v>
      </c>
      <c r="AQ25" s="121">
        <f t="shared" si="12"/>
        <v>234553.0436206942</v>
      </c>
      <c r="AR25" s="121">
        <f t="shared" si="13"/>
        <v>387916.79294840177</v>
      </c>
      <c r="AS25" s="121">
        <v>176160</v>
      </c>
      <c r="AT25" s="121">
        <f t="shared" si="7"/>
        <v>2390931.4</v>
      </c>
      <c r="AU25" s="121">
        <f t="shared" si="14"/>
        <v>211756.79294840174</v>
      </c>
      <c r="AV25" s="122"/>
      <c r="AW25" s="113">
        <v>5466</v>
      </c>
      <c r="AX25" s="113">
        <v>1956</v>
      </c>
      <c r="AY25" s="113">
        <f t="shared" si="20"/>
        <v>3510</v>
      </c>
      <c r="AZ25" s="123">
        <f t="shared" si="15"/>
        <v>0.6421514818880352</v>
      </c>
      <c r="BA25" s="124">
        <f t="shared" si="16"/>
        <v>1648461.546652031</v>
      </c>
      <c r="BB25" s="111">
        <f t="shared" si="17"/>
        <v>417041.86221531505</v>
      </c>
      <c r="BC25" s="125">
        <f t="shared" si="18"/>
        <v>455892.0733622841</v>
      </c>
      <c r="BD25" s="78">
        <f t="shared" si="19"/>
        <v>15.37534049705804</v>
      </c>
      <c r="BE25" s="16"/>
    </row>
    <row r="26" spans="1:57" ht="12.75">
      <c r="A26" s="126">
        <v>4</v>
      </c>
      <c r="B26" s="127" t="s">
        <v>68</v>
      </c>
      <c r="C26" s="111">
        <v>104</v>
      </c>
      <c r="D26" s="112">
        <v>176000</v>
      </c>
      <c r="E26" s="113">
        <v>101420</v>
      </c>
      <c r="F26" s="113">
        <v>102748</v>
      </c>
      <c r="G26" s="113">
        <v>108743</v>
      </c>
      <c r="H26" s="113">
        <v>107000</v>
      </c>
      <c r="I26" s="113">
        <v>107000</v>
      </c>
      <c r="J26" s="113">
        <v>107000</v>
      </c>
      <c r="K26" s="113">
        <v>107000</v>
      </c>
      <c r="L26" s="113">
        <v>107000</v>
      </c>
      <c r="M26" s="113">
        <v>102748</v>
      </c>
      <c r="N26" s="113">
        <v>101420</v>
      </c>
      <c r="O26" s="113">
        <v>176000</v>
      </c>
      <c r="P26" s="114">
        <v>1404079</v>
      </c>
      <c r="Q26" s="115">
        <f t="shared" si="8"/>
        <v>1544486.9</v>
      </c>
      <c r="R26" s="111">
        <f t="shared" si="9"/>
        <v>103.6</v>
      </c>
      <c r="S26" s="112"/>
      <c r="T26" s="113"/>
      <c r="U26" s="113">
        <v>30300</v>
      </c>
      <c r="V26" s="113"/>
      <c r="W26" s="113"/>
      <c r="X26" s="113">
        <v>29700</v>
      </c>
      <c r="Y26" s="113"/>
      <c r="Z26" s="113"/>
      <c r="AA26" s="113">
        <v>31800</v>
      </c>
      <c r="AB26" s="113"/>
      <c r="AC26" s="113"/>
      <c r="AD26" s="113">
        <v>31800</v>
      </c>
      <c r="AE26" s="113"/>
      <c r="AF26" s="113"/>
      <c r="AG26" s="113">
        <v>31800</v>
      </c>
      <c r="AH26" s="116">
        <v>155400</v>
      </c>
      <c r="AI26" s="117">
        <f t="shared" si="21"/>
        <v>104</v>
      </c>
      <c r="AJ26" s="115">
        <f t="shared" si="4"/>
        <v>165760</v>
      </c>
      <c r="AK26" s="118">
        <f t="shared" si="10"/>
        <v>182000</v>
      </c>
      <c r="AL26" s="119">
        <f t="shared" si="5"/>
        <v>1726486.9</v>
      </c>
      <c r="AM26" s="120">
        <f t="shared" si="11"/>
        <v>339331.10914834973</v>
      </c>
      <c r="AN26" s="121">
        <v>189560</v>
      </c>
      <c r="AO26" s="121">
        <v>189560</v>
      </c>
      <c r="AP26" s="121">
        <f t="shared" si="6"/>
        <v>1536926.9</v>
      </c>
      <c r="AQ26" s="121">
        <f t="shared" si="12"/>
        <v>149771.10914834973</v>
      </c>
      <c r="AR26" s="121">
        <f t="shared" si="13"/>
        <v>342957.6027883523</v>
      </c>
      <c r="AS26" s="121">
        <v>208516</v>
      </c>
      <c r="AT26" s="121">
        <f t="shared" si="7"/>
        <v>1517970.9</v>
      </c>
      <c r="AU26" s="121">
        <f t="shared" si="14"/>
        <v>134441.6027883523</v>
      </c>
      <c r="AV26" s="122"/>
      <c r="AW26" s="113">
        <v>3300</v>
      </c>
      <c r="AX26" s="113">
        <v>874</v>
      </c>
      <c r="AY26" s="113">
        <f t="shared" si="20"/>
        <v>2426</v>
      </c>
      <c r="AZ26" s="123">
        <f t="shared" si="15"/>
        <v>0.7351515151515151</v>
      </c>
      <c r="BA26" s="124">
        <f t="shared" si="16"/>
        <v>1269229.4604242423</v>
      </c>
      <c r="BB26" s="111">
        <f t="shared" si="17"/>
        <v>321100.49447553087</v>
      </c>
      <c r="BC26" s="125">
        <f t="shared" si="18"/>
        <v>306608.3632525988</v>
      </c>
      <c r="BD26" s="78">
        <f t="shared" si="19"/>
        <v>19.654427099814647</v>
      </c>
      <c r="BE26" s="16"/>
    </row>
    <row r="27" spans="1:57" ht="12.75">
      <c r="A27" s="67">
        <v>5</v>
      </c>
      <c r="B27" s="110" t="s">
        <v>69</v>
      </c>
      <c r="C27" s="111">
        <v>72</v>
      </c>
      <c r="D27" s="112">
        <v>53096</v>
      </c>
      <c r="E27" s="113">
        <v>49472</v>
      </c>
      <c r="F27" s="113">
        <v>53096</v>
      </c>
      <c r="G27" s="113">
        <v>53096</v>
      </c>
      <c r="H27" s="113">
        <v>53096</v>
      </c>
      <c r="I27" s="113">
        <v>53096</v>
      </c>
      <c r="J27" s="113">
        <v>53096</v>
      </c>
      <c r="K27" s="113">
        <v>53096</v>
      </c>
      <c r="L27" s="113">
        <v>53096</v>
      </c>
      <c r="M27" s="113">
        <v>53096</v>
      </c>
      <c r="N27" s="113">
        <v>49472</v>
      </c>
      <c r="O27" s="113">
        <v>53096</v>
      </c>
      <c r="P27" s="114">
        <v>629904</v>
      </c>
      <c r="Q27" s="115">
        <f t="shared" si="8"/>
        <v>692894.4</v>
      </c>
      <c r="R27" s="111">
        <v>84</v>
      </c>
      <c r="S27" s="112"/>
      <c r="T27" s="113"/>
      <c r="U27" s="113">
        <v>21600</v>
      </c>
      <c r="V27" s="113"/>
      <c r="W27" s="113"/>
      <c r="X27" s="113">
        <v>21600</v>
      </c>
      <c r="Y27" s="113"/>
      <c r="Z27" s="113"/>
      <c r="AA27" s="113">
        <v>21600</v>
      </c>
      <c r="AB27" s="113"/>
      <c r="AC27" s="113"/>
      <c r="AD27" s="113">
        <v>21600</v>
      </c>
      <c r="AE27" s="113"/>
      <c r="AF27" s="113"/>
      <c r="AG27" s="113">
        <v>21600</v>
      </c>
      <c r="AH27" s="116">
        <v>134400</v>
      </c>
      <c r="AI27" s="117">
        <f t="shared" si="21"/>
        <v>84</v>
      </c>
      <c r="AJ27" s="115">
        <f t="shared" si="4"/>
        <v>134400</v>
      </c>
      <c r="AK27" s="118">
        <f t="shared" si="10"/>
        <v>147000</v>
      </c>
      <c r="AL27" s="119">
        <f t="shared" si="5"/>
        <v>839894.4</v>
      </c>
      <c r="AM27" s="120">
        <f t="shared" si="11"/>
        <v>388624.57044753036</v>
      </c>
      <c r="AN27" s="121">
        <v>339901</v>
      </c>
      <c r="AO27" s="121">
        <v>339901</v>
      </c>
      <c r="AP27" s="121">
        <f t="shared" si="6"/>
        <v>499993.4</v>
      </c>
      <c r="AQ27" s="121">
        <f t="shared" si="12"/>
        <v>48723.57044753039</v>
      </c>
      <c r="AR27" s="121">
        <f t="shared" si="13"/>
        <v>415163.36167756683</v>
      </c>
      <c r="AS27" s="121">
        <v>373891</v>
      </c>
      <c r="AT27" s="121">
        <f t="shared" si="7"/>
        <v>466003.4</v>
      </c>
      <c r="AU27" s="121">
        <f t="shared" si="14"/>
        <v>41272.36167756684</v>
      </c>
      <c r="AV27" s="122"/>
      <c r="AW27" s="113">
        <v>2722</v>
      </c>
      <c r="AX27" s="113">
        <v>835</v>
      </c>
      <c r="AY27" s="113">
        <f t="shared" si="20"/>
        <v>1887</v>
      </c>
      <c r="AZ27" s="123">
        <f t="shared" si="15"/>
        <v>0.6932402645113886</v>
      </c>
      <c r="BA27" s="124">
        <f t="shared" si="16"/>
        <v>582248.616017634</v>
      </c>
      <c r="BB27" s="111">
        <f t="shared" si="17"/>
        <v>147302.22102508083</v>
      </c>
      <c r="BC27" s="125">
        <f t="shared" si="18"/>
        <v>149157.60281124842</v>
      </c>
      <c r="BD27" s="78">
        <f t="shared" si="19"/>
        <v>46.27064669648117</v>
      </c>
      <c r="BE27" s="16"/>
    </row>
    <row r="28" spans="1:57" ht="12.75">
      <c r="A28" s="67">
        <v>6</v>
      </c>
      <c r="B28" s="110" t="s">
        <v>70</v>
      </c>
      <c r="C28" s="111">
        <v>26</v>
      </c>
      <c r="D28" s="112">
        <v>9827</v>
      </c>
      <c r="E28" s="113">
        <v>8610</v>
      </c>
      <c r="F28" s="113">
        <v>8610</v>
      </c>
      <c r="G28" s="113">
        <v>34236</v>
      </c>
      <c r="H28" s="113">
        <v>26553</v>
      </c>
      <c r="I28" s="113">
        <v>21424</v>
      </c>
      <c r="J28" s="113">
        <v>18579</v>
      </c>
      <c r="K28" s="113">
        <v>12530</v>
      </c>
      <c r="L28" s="113">
        <v>13243</v>
      </c>
      <c r="M28" s="113">
        <v>8610</v>
      </c>
      <c r="N28" s="113">
        <v>8610</v>
      </c>
      <c r="O28" s="113">
        <v>9827</v>
      </c>
      <c r="P28" s="114">
        <v>180659</v>
      </c>
      <c r="Q28" s="115">
        <f t="shared" si="8"/>
        <v>198724.9</v>
      </c>
      <c r="R28" s="111">
        <v>15</v>
      </c>
      <c r="S28" s="112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6">
        <f>R28*300*5</f>
        <v>22500</v>
      </c>
      <c r="AI28" s="117">
        <f t="shared" si="21"/>
        <v>15</v>
      </c>
      <c r="AJ28" s="115">
        <f t="shared" si="4"/>
        <v>24000</v>
      </c>
      <c r="AK28" s="118">
        <f t="shared" si="10"/>
        <v>26250</v>
      </c>
      <c r="AL28" s="119">
        <f t="shared" si="5"/>
        <v>224974.9</v>
      </c>
      <c r="AM28" s="120">
        <f t="shared" si="11"/>
        <v>224974.9902551573</v>
      </c>
      <c r="AN28" s="121">
        <v>224975</v>
      </c>
      <c r="AO28" s="121">
        <v>231231</v>
      </c>
      <c r="AP28" s="121">
        <f t="shared" si="6"/>
        <v>-0.10000000000582077</v>
      </c>
      <c r="AQ28" s="121">
        <f t="shared" si="12"/>
        <v>-0.009744842721997224</v>
      </c>
      <c r="AR28" s="121">
        <f t="shared" si="13"/>
        <v>224974.99114333466</v>
      </c>
      <c r="AS28" s="121">
        <v>224975</v>
      </c>
      <c r="AT28" s="121">
        <f t="shared" si="7"/>
        <v>-0.10000000000582077</v>
      </c>
      <c r="AU28" s="121">
        <f t="shared" si="14"/>
        <v>-0.008856665354795526</v>
      </c>
      <c r="AV28" s="122"/>
      <c r="AW28" s="113">
        <v>1631</v>
      </c>
      <c r="AX28" s="113">
        <v>436</v>
      </c>
      <c r="AY28" s="113">
        <f t="shared" si="20"/>
        <v>1195</v>
      </c>
      <c r="AZ28" s="123">
        <f t="shared" si="15"/>
        <v>0.7326793378295524</v>
      </c>
      <c r="BA28" s="124">
        <f t="shared" si="16"/>
        <v>164834.46076026978</v>
      </c>
      <c r="BB28" s="111">
        <f t="shared" si="17"/>
        <v>41701.22779772122</v>
      </c>
      <c r="BC28" s="125">
        <f t="shared" si="18"/>
        <v>39953.49507831023</v>
      </c>
      <c r="BD28" s="78">
        <f t="shared" si="19"/>
        <v>100.00004011787861</v>
      </c>
      <c r="BE28" s="16"/>
    </row>
    <row r="29" spans="1:57" ht="12.75">
      <c r="A29" s="67">
        <v>7</v>
      </c>
      <c r="B29" s="110" t="s">
        <v>71</v>
      </c>
      <c r="C29" s="111">
        <v>277</v>
      </c>
      <c r="D29" s="112">
        <v>540000</v>
      </c>
      <c r="E29" s="128">
        <v>384700</v>
      </c>
      <c r="F29" s="128">
        <v>384700</v>
      </c>
      <c r="G29" s="128">
        <v>384700</v>
      </c>
      <c r="H29" s="113">
        <v>384700</v>
      </c>
      <c r="I29" s="128">
        <v>540000</v>
      </c>
      <c r="J29" s="128">
        <v>540000</v>
      </c>
      <c r="K29" s="113">
        <v>384700</v>
      </c>
      <c r="L29" s="113">
        <v>540000</v>
      </c>
      <c r="M29" s="113">
        <v>540000</v>
      </c>
      <c r="N29" s="113">
        <v>540000</v>
      </c>
      <c r="O29" s="113">
        <v>540000</v>
      </c>
      <c r="P29" s="114">
        <v>5703500</v>
      </c>
      <c r="Q29" s="115">
        <f t="shared" si="8"/>
        <v>6273850</v>
      </c>
      <c r="R29" s="111">
        <v>98</v>
      </c>
      <c r="S29" s="112"/>
      <c r="T29" s="113">
        <v>23000</v>
      </c>
      <c r="U29" s="113"/>
      <c r="V29" s="113"/>
      <c r="W29" s="113">
        <v>23000</v>
      </c>
      <c r="X29" s="113"/>
      <c r="Y29" s="113"/>
      <c r="Z29" s="113">
        <v>23000</v>
      </c>
      <c r="AA29" s="113"/>
      <c r="AB29" s="113"/>
      <c r="AC29" s="113">
        <v>23000</v>
      </c>
      <c r="AD29" s="113"/>
      <c r="AE29" s="113"/>
      <c r="AF29" s="113">
        <v>23000</v>
      </c>
      <c r="AG29" s="113"/>
      <c r="AH29" s="116">
        <f>R29*300*5</f>
        <v>147000</v>
      </c>
      <c r="AI29" s="117">
        <f t="shared" si="21"/>
        <v>98</v>
      </c>
      <c r="AJ29" s="115">
        <f t="shared" si="4"/>
        <v>156800</v>
      </c>
      <c r="AK29" s="118">
        <f t="shared" si="10"/>
        <v>171500</v>
      </c>
      <c r="AL29" s="119">
        <f t="shared" si="5"/>
        <v>6445350</v>
      </c>
      <c r="AM29" s="120">
        <f t="shared" si="11"/>
        <v>876609.5035669494</v>
      </c>
      <c r="AN29" s="121">
        <v>275353</v>
      </c>
      <c r="AO29" s="121">
        <v>275353</v>
      </c>
      <c r="AP29" s="121">
        <f t="shared" si="6"/>
        <v>6169997</v>
      </c>
      <c r="AQ29" s="121">
        <f t="shared" si="12"/>
        <v>601256.5035669494</v>
      </c>
      <c r="AR29" s="121">
        <f t="shared" si="13"/>
        <v>846905.3038538144</v>
      </c>
      <c r="AS29" s="121">
        <v>302888</v>
      </c>
      <c r="AT29" s="121">
        <f t="shared" si="7"/>
        <v>6142462</v>
      </c>
      <c r="AU29" s="121">
        <f t="shared" si="14"/>
        <v>544017.3038538144</v>
      </c>
      <c r="AV29" s="122"/>
      <c r="AW29" s="113">
        <v>3812</v>
      </c>
      <c r="AX29" s="113">
        <v>827</v>
      </c>
      <c r="AY29" s="113">
        <f t="shared" si="20"/>
        <v>2985</v>
      </c>
      <c r="AZ29" s="123">
        <f t="shared" si="15"/>
        <v>0.7830535152151101</v>
      </c>
      <c r="BA29" s="124">
        <f t="shared" si="16"/>
        <v>5047053.97429171</v>
      </c>
      <c r="BB29" s="111">
        <f t="shared" si="17"/>
        <v>1276846.7620095022</v>
      </c>
      <c r="BC29" s="125">
        <f t="shared" si="18"/>
        <v>1144635.5104635535</v>
      </c>
      <c r="BD29" s="78">
        <f t="shared" si="19"/>
        <v>13.600650136407634</v>
      </c>
      <c r="BE29" s="16"/>
    </row>
    <row r="30" spans="1:57" ht="12.75">
      <c r="A30" s="67">
        <v>8</v>
      </c>
      <c r="B30" s="110" t="s">
        <v>72</v>
      </c>
      <c r="C30" s="111">
        <v>489</v>
      </c>
      <c r="D30" s="112">
        <v>750000</v>
      </c>
      <c r="E30" s="113">
        <v>737028</v>
      </c>
      <c r="F30" s="113">
        <v>750000</v>
      </c>
      <c r="G30" s="113">
        <v>750000</v>
      </c>
      <c r="H30" s="113">
        <v>750000</v>
      </c>
      <c r="I30" s="113">
        <v>750000</v>
      </c>
      <c r="J30" s="113">
        <v>750000</v>
      </c>
      <c r="K30" s="113">
        <v>750000</v>
      </c>
      <c r="L30" s="113">
        <v>750000</v>
      </c>
      <c r="M30" s="113">
        <v>750000</v>
      </c>
      <c r="N30" s="113">
        <v>737028</v>
      </c>
      <c r="O30" s="113">
        <v>750000</v>
      </c>
      <c r="P30" s="114">
        <v>8974056</v>
      </c>
      <c r="Q30" s="115">
        <f t="shared" si="8"/>
        <v>9871461.6</v>
      </c>
      <c r="R30" s="111">
        <f t="shared" si="9"/>
        <v>395</v>
      </c>
      <c r="S30" s="112"/>
      <c r="T30" s="113">
        <v>7000</v>
      </c>
      <c r="U30" s="113">
        <v>117600</v>
      </c>
      <c r="V30" s="113"/>
      <c r="W30" s="113">
        <v>7250</v>
      </c>
      <c r="X30" s="113">
        <v>119100</v>
      </c>
      <c r="Y30" s="113"/>
      <c r="Z30" s="113">
        <v>7250</v>
      </c>
      <c r="AA30" s="113">
        <v>117600</v>
      </c>
      <c r="AB30" s="113"/>
      <c r="AC30" s="113">
        <v>7250</v>
      </c>
      <c r="AD30" s="113">
        <v>119100</v>
      </c>
      <c r="AE30" s="113"/>
      <c r="AF30" s="113">
        <v>7250</v>
      </c>
      <c r="AG30" s="113">
        <v>119100</v>
      </c>
      <c r="AH30" s="116">
        <v>592500</v>
      </c>
      <c r="AI30" s="117">
        <f t="shared" si="21"/>
        <v>395</v>
      </c>
      <c r="AJ30" s="115">
        <f t="shared" si="4"/>
        <v>632000</v>
      </c>
      <c r="AK30" s="118">
        <f t="shared" si="10"/>
        <v>691250</v>
      </c>
      <c r="AL30" s="119">
        <f t="shared" si="5"/>
        <v>10562711.6</v>
      </c>
      <c r="AM30" s="120">
        <f t="shared" si="11"/>
        <v>1168697.0617172467</v>
      </c>
      <c r="AN30" s="121">
        <v>154426</v>
      </c>
      <c r="AO30" s="121">
        <v>154426</v>
      </c>
      <c r="AP30" s="121">
        <f t="shared" si="6"/>
        <v>10408285.6</v>
      </c>
      <c r="AQ30" s="121">
        <f t="shared" si="12"/>
        <v>1014271.0617172468</v>
      </c>
      <c r="AR30" s="121">
        <f t="shared" si="13"/>
        <v>1090328.2898790527</v>
      </c>
      <c r="AS30" s="121">
        <v>169869</v>
      </c>
      <c r="AT30" s="121">
        <f t="shared" si="7"/>
        <v>10392842.6</v>
      </c>
      <c r="AU30" s="121">
        <f t="shared" si="14"/>
        <v>920459.2898790527</v>
      </c>
      <c r="AV30" s="122"/>
      <c r="AW30" s="113">
        <v>7726</v>
      </c>
      <c r="AX30" s="113">
        <v>2379</v>
      </c>
      <c r="AY30" s="113">
        <f t="shared" si="20"/>
        <v>5347</v>
      </c>
      <c r="AZ30" s="123">
        <f t="shared" si="15"/>
        <v>0.6920786953145224</v>
      </c>
      <c r="BA30" s="124">
        <f t="shared" si="16"/>
        <v>7310227.663111571</v>
      </c>
      <c r="BB30" s="111">
        <f t="shared" si="17"/>
        <v>1849403.7449849572</v>
      </c>
      <c r="BC30" s="125">
        <f t="shared" si="18"/>
        <v>1875841.4646443245</v>
      </c>
      <c r="BD30" s="78">
        <f t="shared" si="19"/>
        <v>11.064365912605686</v>
      </c>
      <c r="BE30" s="16"/>
    </row>
    <row r="31" spans="1:57" ht="12.75">
      <c r="A31" s="67">
        <v>9</v>
      </c>
      <c r="B31" s="110" t="s">
        <v>73</v>
      </c>
      <c r="C31" s="111">
        <v>106</v>
      </c>
      <c r="D31" s="112">
        <v>90000</v>
      </c>
      <c r="E31" s="113">
        <v>90000</v>
      </c>
      <c r="F31" s="113">
        <v>90367</v>
      </c>
      <c r="G31" s="113">
        <v>90367</v>
      </c>
      <c r="H31" s="113">
        <v>110412</v>
      </c>
      <c r="I31" s="113">
        <v>110412</v>
      </c>
      <c r="J31" s="113">
        <v>90367</v>
      </c>
      <c r="K31" s="113">
        <v>110412</v>
      </c>
      <c r="L31" s="113">
        <v>90367</v>
      </c>
      <c r="M31" s="113">
        <v>90367</v>
      </c>
      <c r="N31" s="113">
        <v>90000</v>
      </c>
      <c r="O31" s="113">
        <v>90000</v>
      </c>
      <c r="P31" s="114">
        <v>1143071</v>
      </c>
      <c r="Q31" s="115">
        <f t="shared" si="8"/>
        <v>1257378.1</v>
      </c>
      <c r="R31" s="111">
        <f t="shared" si="9"/>
        <v>106</v>
      </c>
      <c r="S31" s="112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6">
        <v>159000</v>
      </c>
      <c r="AI31" s="117">
        <f t="shared" si="21"/>
        <v>106</v>
      </c>
      <c r="AJ31" s="115">
        <f t="shared" si="4"/>
        <v>169600</v>
      </c>
      <c r="AK31" s="118">
        <f t="shared" si="10"/>
        <v>185500</v>
      </c>
      <c r="AL31" s="119">
        <f t="shared" si="5"/>
        <v>1442878.1</v>
      </c>
      <c r="AM31" s="120">
        <f t="shared" si="11"/>
        <v>222463.11640075655</v>
      </c>
      <c r="AN31" s="121">
        <v>90695</v>
      </c>
      <c r="AO31" s="121">
        <v>90695</v>
      </c>
      <c r="AP31" s="121">
        <f t="shared" si="6"/>
        <v>1352183.1</v>
      </c>
      <c r="AQ31" s="121">
        <f t="shared" si="12"/>
        <v>131768.11640075655</v>
      </c>
      <c r="AR31" s="121">
        <f t="shared" si="13"/>
        <v>218719.12116314966</v>
      </c>
      <c r="AS31" s="121">
        <v>99764</v>
      </c>
      <c r="AT31" s="121">
        <f t="shared" si="7"/>
        <v>1343114.1</v>
      </c>
      <c r="AU31" s="121">
        <f t="shared" si="14"/>
        <v>118955.12116314964</v>
      </c>
      <c r="AV31" s="122"/>
      <c r="AW31" s="113">
        <v>4173</v>
      </c>
      <c r="AX31" s="113">
        <v>1229</v>
      </c>
      <c r="AY31" s="113">
        <f t="shared" si="20"/>
        <v>2944</v>
      </c>
      <c r="AZ31" s="123">
        <f t="shared" si="15"/>
        <v>0.7054876587586868</v>
      </c>
      <c r="BA31" s="124">
        <f t="shared" si="16"/>
        <v>1017932.6926431825</v>
      </c>
      <c r="BB31" s="111">
        <f t="shared" si="17"/>
        <v>257525.2947889197</v>
      </c>
      <c r="BC31" s="125">
        <f t="shared" si="18"/>
        <v>256242.02107413596</v>
      </c>
      <c r="BD31" s="78">
        <f t="shared" si="19"/>
        <v>15.4180118473457</v>
      </c>
      <c r="BE31" s="16"/>
    </row>
    <row r="32" spans="1:57" ht="12.75">
      <c r="A32" s="67">
        <v>10</v>
      </c>
      <c r="B32" s="110" t="s">
        <v>74</v>
      </c>
      <c r="C32" s="111">
        <v>194</v>
      </c>
      <c r="D32" s="112">
        <v>270333</v>
      </c>
      <c r="E32" s="113">
        <v>270333</v>
      </c>
      <c r="F32" s="113">
        <v>300000</v>
      </c>
      <c r="G32" s="113">
        <v>442842</v>
      </c>
      <c r="H32" s="113">
        <v>300000</v>
      </c>
      <c r="I32" s="113">
        <v>300000</v>
      </c>
      <c r="J32" s="113">
        <v>300000</v>
      </c>
      <c r="K32" s="113">
        <v>300000</v>
      </c>
      <c r="L32" s="113">
        <v>300000</v>
      </c>
      <c r="M32" s="113">
        <v>300000</v>
      </c>
      <c r="N32" s="113">
        <v>270333</v>
      </c>
      <c r="O32" s="113">
        <v>270333</v>
      </c>
      <c r="P32" s="114">
        <v>3624174</v>
      </c>
      <c r="Q32" s="115">
        <f t="shared" si="8"/>
        <v>3986591.4</v>
      </c>
      <c r="R32" s="111">
        <f t="shared" si="9"/>
        <v>89</v>
      </c>
      <c r="S32" s="112"/>
      <c r="T32" s="113">
        <v>17250</v>
      </c>
      <c r="U32" s="113">
        <v>26700</v>
      </c>
      <c r="V32" s="113"/>
      <c r="W32" s="113">
        <v>17250</v>
      </c>
      <c r="X32" s="113">
        <v>26700</v>
      </c>
      <c r="Y32" s="113"/>
      <c r="Z32" s="113">
        <v>17250</v>
      </c>
      <c r="AA32" s="113">
        <v>26700</v>
      </c>
      <c r="AB32" s="113"/>
      <c r="AC32" s="113">
        <v>17250</v>
      </c>
      <c r="AD32" s="113">
        <v>26700</v>
      </c>
      <c r="AE32" s="113"/>
      <c r="AF32" s="113">
        <v>17250</v>
      </c>
      <c r="AG32" s="113">
        <v>26700</v>
      </c>
      <c r="AH32" s="116">
        <v>133500</v>
      </c>
      <c r="AI32" s="117">
        <v>102</v>
      </c>
      <c r="AJ32" s="115">
        <f t="shared" si="4"/>
        <v>142400</v>
      </c>
      <c r="AK32" s="118">
        <f t="shared" si="10"/>
        <v>178500</v>
      </c>
      <c r="AL32" s="119">
        <f t="shared" si="5"/>
        <v>4165091.4</v>
      </c>
      <c r="AM32" s="120">
        <f t="shared" si="11"/>
        <v>706760.7111955117</v>
      </c>
      <c r="AN32" s="121">
        <v>333365</v>
      </c>
      <c r="AO32" s="121">
        <v>333365</v>
      </c>
      <c r="AP32" s="121">
        <f t="shared" si="6"/>
        <v>3831726.4</v>
      </c>
      <c r="AQ32" s="121">
        <f t="shared" si="12"/>
        <v>373395.71119551174</v>
      </c>
      <c r="AR32" s="121">
        <f t="shared" si="13"/>
        <v>703111.7265770976</v>
      </c>
      <c r="AS32" s="121">
        <v>366701</v>
      </c>
      <c r="AT32" s="121">
        <f t="shared" si="7"/>
        <v>3798390.4</v>
      </c>
      <c r="AU32" s="121">
        <f t="shared" si="14"/>
        <v>336410.7265770975</v>
      </c>
      <c r="AV32" s="122"/>
      <c r="AW32" s="113">
        <v>2589</v>
      </c>
      <c r="AX32" s="113">
        <v>695</v>
      </c>
      <c r="AY32" s="113">
        <f t="shared" si="20"/>
        <v>1894</v>
      </c>
      <c r="AZ32" s="123">
        <f t="shared" si="15"/>
        <v>0.7315565855542681</v>
      </c>
      <c r="BA32" s="124">
        <f t="shared" si="16"/>
        <v>3047000.0431054463</v>
      </c>
      <c r="BB32" s="111">
        <f t="shared" si="17"/>
        <v>770856.0595348086</v>
      </c>
      <c r="BC32" s="125">
        <f t="shared" si="18"/>
        <v>739682.3323429071</v>
      </c>
      <c r="BD32" s="78">
        <f t="shared" si="19"/>
        <v>16.968672312821557</v>
      </c>
      <c r="BE32" s="16"/>
    </row>
    <row r="33" spans="1:57" ht="12.75">
      <c r="A33" s="67">
        <v>11</v>
      </c>
      <c r="B33" s="110" t="s">
        <v>75</v>
      </c>
      <c r="C33" s="111">
        <v>39</v>
      </c>
      <c r="D33" s="112">
        <v>22050</v>
      </c>
      <c r="E33" s="113">
        <v>25500</v>
      </c>
      <c r="F33" s="113">
        <v>26142</v>
      </c>
      <c r="G33" s="113">
        <v>28500</v>
      </c>
      <c r="H33" s="113">
        <v>29500</v>
      </c>
      <c r="I33" s="113">
        <v>23354</v>
      </c>
      <c r="J33" s="113">
        <v>24500</v>
      </c>
      <c r="K33" s="113">
        <v>25500</v>
      </c>
      <c r="L33" s="113">
        <v>25500</v>
      </c>
      <c r="M33" s="113">
        <v>26142</v>
      </c>
      <c r="N33" s="113">
        <v>25500</v>
      </c>
      <c r="O33" s="113">
        <v>22050</v>
      </c>
      <c r="P33" s="114">
        <v>304238</v>
      </c>
      <c r="Q33" s="115">
        <f t="shared" si="8"/>
        <v>334661.8</v>
      </c>
      <c r="R33" s="111">
        <f t="shared" si="9"/>
        <v>30</v>
      </c>
      <c r="S33" s="112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6">
        <v>45000</v>
      </c>
      <c r="AI33" s="117">
        <f aca="true" t="shared" si="22" ref="AI33:AI50">ROUND(R33,0)</f>
        <v>30</v>
      </c>
      <c r="AJ33" s="115">
        <f t="shared" si="4"/>
        <v>48000</v>
      </c>
      <c r="AK33" s="118">
        <f t="shared" si="10"/>
        <v>52500</v>
      </c>
      <c r="AL33" s="119">
        <f t="shared" si="5"/>
        <v>387161.8</v>
      </c>
      <c r="AM33" s="120">
        <f t="shared" si="11"/>
        <v>387161.9805103146</v>
      </c>
      <c r="AN33" s="121">
        <v>387162</v>
      </c>
      <c r="AO33" s="121">
        <v>420791</v>
      </c>
      <c r="AP33" s="121">
        <f t="shared" si="6"/>
        <v>-0.20000000001164153</v>
      </c>
      <c r="AQ33" s="121">
        <f t="shared" si="12"/>
        <v>-0.01948968544399445</v>
      </c>
      <c r="AR33" s="121">
        <f t="shared" si="13"/>
        <v>387161.9822866693</v>
      </c>
      <c r="AS33" s="121">
        <v>387162</v>
      </c>
      <c r="AT33" s="121">
        <f t="shared" si="7"/>
        <v>-0.20000000001164153</v>
      </c>
      <c r="AU33" s="121">
        <f t="shared" si="14"/>
        <v>-0.017713330709591052</v>
      </c>
      <c r="AV33" s="122"/>
      <c r="AW33" s="113">
        <v>905</v>
      </c>
      <c r="AX33" s="113">
        <v>248</v>
      </c>
      <c r="AY33" s="113">
        <f t="shared" si="20"/>
        <v>657</v>
      </c>
      <c r="AZ33" s="123">
        <f t="shared" si="15"/>
        <v>0.7259668508287292</v>
      </c>
      <c r="BA33" s="124">
        <f t="shared" si="16"/>
        <v>281066.6327071823</v>
      </c>
      <c r="BB33" s="111">
        <f t="shared" si="17"/>
        <v>71106.6340302897</v>
      </c>
      <c r="BC33" s="125">
        <f t="shared" si="18"/>
        <v>68756.41269674854</v>
      </c>
      <c r="BD33" s="78">
        <f t="shared" si="19"/>
        <v>100.00004662399921</v>
      </c>
      <c r="BE33" s="16"/>
    </row>
    <row r="34" spans="1:57" ht="12.75">
      <c r="A34" s="67">
        <v>12</v>
      </c>
      <c r="B34" s="110" t="s">
        <v>76</v>
      </c>
      <c r="C34" s="111">
        <v>178</v>
      </c>
      <c r="D34" s="112">
        <v>300000</v>
      </c>
      <c r="E34" s="113">
        <v>300000</v>
      </c>
      <c r="F34" s="113">
        <v>230000</v>
      </c>
      <c r="G34" s="113">
        <v>240000</v>
      </c>
      <c r="H34" s="113">
        <v>240000</v>
      </c>
      <c r="I34" s="113">
        <v>250000</v>
      </c>
      <c r="J34" s="113">
        <v>250000</v>
      </c>
      <c r="K34" s="113">
        <v>250000</v>
      </c>
      <c r="L34" s="113">
        <v>250000</v>
      </c>
      <c r="M34" s="113">
        <v>250000</v>
      </c>
      <c r="N34" s="113">
        <v>250000</v>
      </c>
      <c r="O34" s="113">
        <v>250000</v>
      </c>
      <c r="P34" s="114">
        <v>3060000</v>
      </c>
      <c r="Q34" s="115">
        <f t="shared" si="8"/>
        <v>3366000</v>
      </c>
      <c r="R34" s="111">
        <v>171</v>
      </c>
      <c r="S34" s="112"/>
      <c r="T34" s="113">
        <v>12000</v>
      </c>
      <c r="U34" s="113"/>
      <c r="V34" s="113"/>
      <c r="W34" s="113">
        <v>12000</v>
      </c>
      <c r="X34" s="113"/>
      <c r="Y34" s="113"/>
      <c r="Z34" s="113">
        <v>12000</v>
      </c>
      <c r="AA34" s="113"/>
      <c r="AB34" s="113"/>
      <c r="AC34" s="113">
        <v>12000</v>
      </c>
      <c r="AD34" s="113"/>
      <c r="AE34" s="113"/>
      <c r="AF34" s="113">
        <v>12000</v>
      </c>
      <c r="AG34" s="113"/>
      <c r="AH34" s="116">
        <f>R34*300*5</f>
        <v>256500</v>
      </c>
      <c r="AI34" s="117">
        <f t="shared" si="22"/>
        <v>171</v>
      </c>
      <c r="AJ34" s="115">
        <f t="shared" si="4"/>
        <v>273600</v>
      </c>
      <c r="AK34" s="118">
        <f t="shared" si="10"/>
        <v>299250</v>
      </c>
      <c r="AL34" s="119">
        <f t="shared" si="5"/>
        <v>3665250</v>
      </c>
      <c r="AM34" s="120">
        <f t="shared" si="11"/>
        <v>692711.7384070344</v>
      </c>
      <c r="AN34" s="121">
        <v>371767</v>
      </c>
      <c r="AO34" s="121">
        <v>371767</v>
      </c>
      <c r="AP34" s="121">
        <f t="shared" si="6"/>
        <v>3293483</v>
      </c>
      <c r="AQ34" s="121">
        <f t="shared" si="12"/>
        <v>320944.7384070344</v>
      </c>
      <c r="AR34" s="121">
        <f t="shared" si="13"/>
        <v>697344.1253313408</v>
      </c>
      <c r="AS34" s="121">
        <v>408944</v>
      </c>
      <c r="AT34" s="121">
        <f t="shared" si="7"/>
        <v>3256306</v>
      </c>
      <c r="AU34" s="121">
        <f t="shared" si="14"/>
        <v>288400.1253313409</v>
      </c>
      <c r="AV34" s="122"/>
      <c r="AW34" s="113">
        <v>5064</v>
      </c>
      <c r="AX34" s="113">
        <v>1203</v>
      </c>
      <c r="AY34" s="113">
        <f t="shared" si="20"/>
        <v>3861</v>
      </c>
      <c r="AZ34" s="123">
        <f t="shared" si="15"/>
        <v>0.7624407582938388</v>
      </c>
      <c r="BA34" s="124">
        <f t="shared" si="16"/>
        <v>2794535.989336493</v>
      </c>
      <c r="BB34" s="111">
        <f t="shared" si="17"/>
        <v>706985.5498829043</v>
      </c>
      <c r="BC34" s="125">
        <f t="shared" si="18"/>
        <v>650915.0480154746</v>
      </c>
      <c r="BD34" s="78">
        <f t="shared" si="19"/>
        <v>18.89944037670103</v>
      </c>
      <c r="BE34" s="16"/>
    </row>
    <row r="35" spans="1:57" ht="12.75">
      <c r="A35" s="67">
        <v>13</v>
      </c>
      <c r="B35" s="110" t="s">
        <v>77</v>
      </c>
      <c r="C35" s="111">
        <v>166</v>
      </c>
      <c r="D35" s="112">
        <v>220000</v>
      </c>
      <c r="E35" s="113">
        <v>220000</v>
      </c>
      <c r="F35" s="113">
        <v>217000</v>
      </c>
      <c r="G35" s="113">
        <v>217000</v>
      </c>
      <c r="H35" s="113">
        <v>217000</v>
      </c>
      <c r="I35" s="113">
        <v>217000</v>
      </c>
      <c r="J35" s="113">
        <v>217000</v>
      </c>
      <c r="K35" s="113">
        <v>217000</v>
      </c>
      <c r="L35" s="113">
        <v>217000</v>
      </c>
      <c r="M35" s="113">
        <v>217000</v>
      </c>
      <c r="N35" s="113">
        <v>220000</v>
      </c>
      <c r="O35" s="113">
        <v>220000</v>
      </c>
      <c r="P35" s="114">
        <v>2616000</v>
      </c>
      <c r="Q35" s="115">
        <f t="shared" si="8"/>
        <v>2877600</v>
      </c>
      <c r="R35" s="111">
        <f t="shared" si="9"/>
        <v>166</v>
      </c>
      <c r="S35" s="112"/>
      <c r="T35" s="113"/>
      <c r="U35" s="113">
        <v>49800</v>
      </c>
      <c r="V35" s="113"/>
      <c r="W35" s="113"/>
      <c r="X35" s="113">
        <v>49800</v>
      </c>
      <c r="Y35" s="113"/>
      <c r="Z35" s="113"/>
      <c r="AA35" s="113">
        <v>49800</v>
      </c>
      <c r="AB35" s="113"/>
      <c r="AC35" s="113"/>
      <c r="AD35" s="113">
        <v>49800</v>
      </c>
      <c r="AE35" s="113"/>
      <c r="AF35" s="113"/>
      <c r="AG35" s="113">
        <v>49800</v>
      </c>
      <c r="AH35" s="116">
        <v>249000</v>
      </c>
      <c r="AI35" s="117">
        <f t="shared" si="22"/>
        <v>166</v>
      </c>
      <c r="AJ35" s="115">
        <f t="shared" si="4"/>
        <v>265600</v>
      </c>
      <c r="AK35" s="118">
        <f t="shared" si="10"/>
        <v>290500</v>
      </c>
      <c r="AL35" s="119">
        <f t="shared" si="5"/>
        <v>3168100</v>
      </c>
      <c r="AM35" s="120">
        <f t="shared" si="11"/>
        <v>354447.8198318018</v>
      </c>
      <c r="AN35" s="121">
        <v>50658</v>
      </c>
      <c r="AO35" s="121">
        <v>50658</v>
      </c>
      <c r="AP35" s="121">
        <f t="shared" si="6"/>
        <v>3117442</v>
      </c>
      <c r="AQ35" s="121">
        <f t="shared" si="12"/>
        <v>303789.8198318018</v>
      </c>
      <c r="AR35" s="121">
        <f t="shared" si="13"/>
        <v>331376.7268869257</v>
      </c>
      <c r="AS35" s="121">
        <v>55724</v>
      </c>
      <c r="AT35" s="121">
        <f t="shared" si="7"/>
        <v>3112376</v>
      </c>
      <c r="AU35" s="121">
        <f t="shared" si="14"/>
        <v>275652.7268869257</v>
      </c>
      <c r="AV35" s="122"/>
      <c r="AW35" s="113">
        <v>2243</v>
      </c>
      <c r="AX35" s="113">
        <v>498</v>
      </c>
      <c r="AY35" s="113">
        <f t="shared" si="20"/>
        <v>1745</v>
      </c>
      <c r="AZ35" s="123">
        <f t="shared" si="15"/>
        <v>0.7779759251003121</v>
      </c>
      <c r="BA35" s="124">
        <f t="shared" si="16"/>
        <v>2464705.528310299</v>
      </c>
      <c r="BB35" s="111">
        <f t="shared" si="17"/>
        <v>623542.2266455103</v>
      </c>
      <c r="BC35" s="125">
        <f t="shared" si="18"/>
        <v>562625.7318376168</v>
      </c>
      <c r="BD35" s="78">
        <f t="shared" si="19"/>
        <v>11.188024993901765</v>
      </c>
      <c r="BE35" s="16"/>
    </row>
    <row r="36" spans="1:57" ht="12.75">
      <c r="A36" s="67">
        <v>14</v>
      </c>
      <c r="B36" s="110" t="s">
        <v>78</v>
      </c>
      <c r="C36" s="111">
        <v>63</v>
      </c>
      <c r="D36" s="112">
        <v>46640</v>
      </c>
      <c r="E36" s="113">
        <v>52500</v>
      </c>
      <c r="F36" s="113">
        <v>48000</v>
      </c>
      <c r="G36" s="113">
        <v>48000</v>
      </c>
      <c r="H36" s="113">
        <v>52500</v>
      </c>
      <c r="I36" s="113">
        <v>52500</v>
      </c>
      <c r="J36" s="113">
        <v>48000</v>
      </c>
      <c r="K36" s="113">
        <v>52500</v>
      </c>
      <c r="L36" s="113">
        <v>48000</v>
      </c>
      <c r="M36" s="113">
        <v>48000</v>
      </c>
      <c r="N36" s="113">
        <v>52500</v>
      </c>
      <c r="O36" s="113">
        <v>46640</v>
      </c>
      <c r="P36" s="114">
        <v>595780</v>
      </c>
      <c r="Q36" s="115">
        <f t="shared" si="8"/>
        <v>655358</v>
      </c>
      <c r="R36" s="111">
        <f t="shared" si="9"/>
        <v>63.2</v>
      </c>
      <c r="S36" s="112"/>
      <c r="T36" s="113"/>
      <c r="U36" s="113">
        <v>17400</v>
      </c>
      <c r="V36" s="113"/>
      <c r="W36" s="113"/>
      <c r="X36" s="113">
        <v>18900</v>
      </c>
      <c r="Y36" s="113"/>
      <c r="Z36" s="113"/>
      <c r="AA36" s="113">
        <v>19500</v>
      </c>
      <c r="AB36" s="113"/>
      <c r="AC36" s="113"/>
      <c r="AD36" s="113">
        <v>19500</v>
      </c>
      <c r="AE36" s="113"/>
      <c r="AF36" s="113"/>
      <c r="AG36" s="113">
        <v>19500</v>
      </c>
      <c r="AH36" s="116">
        <v>94800</v>
      </c>
      <c r="AI36" s="117">
        <f t="shared" si="22"/>
        <v>63</v>
      </c>
      <c r="AJ36" s="115">
        <f t="shared" si="4"/>
        <v>101120</v>
      </c>
      <c r="AK36" s="118">
        <f t="shared" si="10"/>
        <v>110250</v>
      </c>
      <c r="AL36" s="119">
        <f t="shared" si="5"/>
        <v>765608</v>
      </c>
      <c r="AM36" s="120">
        <f t="shared" si="11"/>
        <v>115167.06059210237</v>
      </c>
      <c r="AN36" s="121">
        <v>44939</v>
      </c>
      <c r="AO36" s="121">
        <v>44939</v>
      </c>
      <c r="AP36" s="121">
        <f t="shared" si="6"/>
        <v>720669</v>
      </c>
      <c r="AQ36" s="121">
        <f t="shared" si="12"/>
        <v>70228.06059210237</v>
      </c>
      <c r="AR36" s="121">
        <f t="shared" si="13"/>
        <v>112862.2231010148</v>
      </c>
      <c r="AS36" s="121">
        <v>49433</v>
      </c>
      <c r="AT36" s="121">
        <f t="shared" si="7"/>
        <v>716175</v>
      </c>
      <c r="AU36" s="121">
        <f t="shared" si="14"/>
        <v>63429.22310101479</v>
      </c>
      <c r="AV36" s="122"/>
      <c r="AW36" s="113">
        <v>1039</v>
      </c>
      <c r="AX36" s="113">
        <v>126</v>
      </c>
      <c r="AY36" s="113">
        <f t="shared" si="20"/>
        <v>913</v>
      </c>
      <c r="AZ36" s="123">
        <f t="shared" si="15"/>
        <v>0.8787295476419634</v>
      </c>
      <c r="BA36" s="124">
        <f t="shared" si="16"/>
        <v>672762.3715110683</v>
      </c>
      <c r="BB36" s="111">
        <f t="shared" si="17"/>
        <v>170201.16290440367</v>
      </c>
      <c r="BC36" s="125">
        <f t="shared" si="18"/>
        <v>135965.0141411995</v>
      </c>
      <c r="BD36" s="78">
        <f t="shared" si="19"/>
        <v>15.042562328515686</v>
      </c>
      <c r="BE36" s="16"/>
    </row>
    <row r="37" spans="1:57" ht="12.75">
      <c r="A37" s="67">
        <v>15</v>
      </c>
      <c r="B37" s="110" t="s">
        <v>79</v>
      </c>
      <c r="C37" s="111">
        <v>89</v>
      </c>
      <c r="D37" s="112">
        <v>58703</v>
      </c>
      <c r="E37" s="113">
        <v>102665</v>
      </c>
      <c r="F37" s="113">
        <v>104826</v>
      </c>
      <c r="G37" s="113">
        <v>106878</v>
      </c>
      <c r="H37" s="113">
        <v>64304</v>
      </c>
      <c r="I37" s="113">
        <v>64304</v>
      </c>
      <c r="J37" s="113">
        <v>66890</v>
      </c>
      <c r="K37" s="113">
        <v>63094</v>
      </c>
      <c r="L37" s="113">
        <v>75874</v>
      </c>
      <c r="M37" s="113">
        <v>104826</v>
      </c>
      <c r="N37" s="113">
        <v>102665</v>
      </c>
      <c r="O37" s="113">
        <v>58703</v>
      </c>
      <c r="P37" s="114">
        <v>973732</v>
      </c>
      <c r="Q37" s="115">
        <f t="shared" si="8"/>
        <v>1071105.2</v>
      </c>
      <c r="R37" s="111">
        <f t="shared" si="9"/>
        <v>15</v>
      </c>
      <c r="S37" s="112"/>
      <c r="T37" s="113">
        <v>45237</v>
      </c>
      <c r="U37" s="113">
        <v>4500</v>
      </c>
      <c r="V37" s="113"/>
      <c r="W37" s="113">
        <v>52922</v>
      </c>
      <c r="X37" s="113">
        <v>4500</v>
      </c>
      <c r="Y37" s="113"/>
      <c r="Z37" s="113">
        <v>52922</v>
      </c>
      <c r="AA37" s="113">
        <v>4500</v>
      </c>
      <c r="AB37" s="113"/>
      <c r="AC37" s="113">
        <v>52922</v>
      </c>
      <c r="AD37" s="113">
        <v>4500</v>
      </c>
      <c r="AE37" s="113"/>
      <c r="AF37" s="113">
        <v>52922</v>
      </c>
      <c r="AG37" s="113">
        <v>4500</v>
      </c>
      <c r="AH37" s="116">
        <v>22500</v>
      </c>
      <c r="AI37" s="117">
        <f t="shared" si="22"/>
        <v>15</v>
      </c>
      <c r="AJ37" s="115">
        <f t="shared" si="4"/>
        <v>24000</v>
      </c>
      <c r="AK37" s="118">
        <f t="shared" si="10"/>
        <v>26250</v>
      </c>
      <c r="AL37" s="119">
        <f t="shared" si="5"/>
        <v>1097355.2</v>
      </c>
      <c r="AM37" s="120">
        <f t="shared" si="11"/>
        <v>287610.1172788206</v>
      </c>
      <c r="AN37" s="121">
        <v>200182</v>
      </c>
      <c r="AO37" s="121">
        <v>200182</v>
      </c>
      <c r="AP37" s="121">
        <f t="shared" si="6"/>
        <v>897173.2</v>
      </c>
      <c r="AQ37" s="121">
        <f t="shared" si="12"/>
        <v>87428.11727882062</v>
      </c>
      <c r="AR37" s="121">
        <f t="shared" si="13"/>
        <v>297887.6121350119</v>
      </c>
      <c r="AS37" s="121">
        <v>220201</v>
      </c>
      <c r="AT37" s="121">
        <f t="shared" si="7"/>
        <v>877154.2</v>
      </c>
      <c r="AU37" s="121">
        <f t="shared" si="14"/>
        <v>77686.61213501189</v>
      </c>
      <c r="AV37" s="122"/>
      <c r="AW37" s="113">
        <v>1947</v>
      </c>
      <c r="AX37" s="113">
        <v>531</v>
      </c>
      <c r="AY37" s="113">
        <f t="shared" si="20"/>
        <v>1416</v>
      </c>
      <c r="AZ37" s="123">
        <f t="shared" si="15"/>
        <v>0.7272727272727273</v>
      </c>
      <c r="BA37" s="124">
        <f t="shared" si="16"/>
        <v>798076.509090909</v>
      </c>
      <c r="BB37" s="111">
        <f t="shared" si="17"/>
        <v>201904.20226516025</v>
      </c>
      <c r="BC37" s="125">
        <f t="shared" si="18"/>
        <v>194880.298123738</v>
      </c>
      <c r="BD37" s="78">
        <f t="shared" si="19"/>
        <v>26.20939120521966</v>
      </c>
      <c r="BE37" s="16"/>
    </row>
    <row r="38" spans="1:57" ht="12.75">
      <c r="A38" s="67">
        <v>16</v>
      </c>
      <c r="B38" s="110" t="s">
        <v>80</v>
      </c>
      <c r="C38" s="111">
        <v>45</v>
      </c>
      <c r="D38" s="112">
        <v>22103</v>
      </c>
      <c r="E38" s="113">
        <v>35278</v>
      </c>
      <c r="F38" s="113">
        <v>31630</v>
      </c>
      <c r="G38" s="113">
        <v>39028</v>
      </c>
      <c r="H38" s="113">
        <v>35954</v>
      </c>
      <c r="I38" s="113">
        <v>35976</v>
      </c>
      <c r="J38" s="113">
        <v>29220</v>
      </c>
      <c r="K38" s="113">
        <v>29399</v>
      </c>
      <c r="L38" s="113">
        <v>30417</v>
      </c>
      <c r="M38" s="113">
        <v>31630</v>
      </c>
      <c r="N38" s="113">
        <v>35278</v>
      </c>
      <c r="O38" s="113">
        <v>22103</v>
      </c>
      <c r="P38" s="114">
        <v>378016</v>
      </c>
      <c r="Q38" s="115">
        <f t="shared" si="8"/>
        <v>415817.6</v>
      </c>
      <c r="R38" s="111">
        <f t="shared" si="9"/>
        <v>40</v>
      </c>
      <c r="S38" s="112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6">
        <v>60000</v>
      </c>
      <c r="AI38" s="117">
        <f t="shared" si="22"/>
        <v>40</v>
      </c>
      <c r="AJ38" s="115">
        <f t="shared" si="4"/>
        <v>64000</v>
      </c>
      <c r="AK38" s="118">
        <f t="shared" si="10"/>
        <v>70000</v>
      </c>
      <c r="AL38" s="119">
        <f t="shared" si="5"/>
        <v>485817.6</v>
      </c>
      <c r="AM38" s="120">
        <f t="shared" si="11"/>
        <v>207368.16509422165</v>
      </c>
      <c r="AN38" s="121">
        <v>177304</v>
      </c>
      <c r="AO38" s="121">
        <v>177304</v>
      </c>
      <c r="AP38" s="121">
        <f t="shared" si="6"/>
        <v>308513.6</v>
      </c>
      <c r="AQ38" s="121">
        <f t="shared" si="12"/>
        <v>30064.165094221662</v>
      </c>
      <c r="AR38" s="121">
        <f t="shared" si="13"/>
        <v>220788.6417904746</v>
      </c>
      <c r="AS38" s="121">
        <v>195035</v>
      </c>
      <c r="AT38" s="121">
        <f t="shared" si="7"/>
        <v>290782.6</v>
      </c>
      <c r="AU38" s="121">
        <f t="shared" si="14"/>
        <v>25753.64179047459</v>
      </c>
      <c r="AV38" s="122"/>
      <c r="AW38" s="113">
        <v>2531</v>
      </c>
      <c r="AX38" s="113">
        <v>671</v>
      </c>
      <c r="AY38" s="113">
        <f t="shared" si="20"/>
        <v>1860</v>
      </c>
      <c r="AZ38" s="123">
        <f t="shared" si="15"/>
        <v>0.7348873962860529</v>
      </c>
      <c r="BA38" s="124">
        <f t="shared" si="16"/>
        <v>357021.2311339391</v>
      </c>
      <c r="BB38" s="111">
        <f t="shared" si="17"/>
        <v>90322.2761761708</v>
      </c>
      <c r="BC38" s="125">
        <f t="shared" si="18"/>
        <v>86276.78505716189</v>
      </c>
      <c r="BD38" s="78">
        <f t="shared" si="19"/>
        <v>42.684366538845374</v>
      </c>
      <c r="BE38" s="16"/>
    </row>
    <row r="39" spans="1:57" ht="12.75">
      <c r="A39" s="126">
        <v>17</v>
      </c>
      <c r="B39" s="127" t="s">
        <v>81</v>
      </c>
      <c r="C39" s="111">
        <v>85</v>
      </c>
      <c r="D39" s="112">
        <v>53704</v>
      </c>
      <c r="E39" s="113">
        <v>53704</v>
      </c>
      <c r="F39" s="113">
        <v>53704</v>
      </c>
      <c r="G39" s="113">
        <v>53704</v>
      </c>
      <c r="H39" s="113">
        <v>53704</v>
      </c>
      <c r="I39" s="113">
        <v>53704</v>
      </c>
      <c r="J39" s="113">
        <v>53704</v>
      </c>
      <c r="K39" s="113">
        <v>53704</v>
      </c>
      <c r="L39" s="113">
        <v>53704</v>
      </c>
      <c r="M39" s="113">
        <v>53704</v>
      </c>
      <c r="N39" s="113">
        <v>53704</v>
      </c>
      <c r="O39" s="113">
        <v>53704</v>
      </c>
      <c r="P39" s="114">
        <v>644448</v>
      </c>
      <c r="Q39" s="115">
        <f t="shared" si="8"/>
        <v>708892.8</v>
      </c>
      <c r="R39" s="111">
        <f t="shared" si="9"/>
        <v>44</v>
      </c>
      <c r="S39" s="112"/>
      <c r="T39" s="113"/>
      <c r="U39" s="113">
        <v>13200</v>
      </c>
      <c r="V39" s="113"/>
      <c r="W39" s="113"/>
      <c r="X39" s="113">
        <v>13200</v>
      </c>
      <c r="Y39" s="113"/>
      <c r="Z39" s="113"/>
      <c r="AA39" s="113">
        <v>13200</v>
      </c>
      <c r="AB39" s="113"/>
      <c r="AC39" s="113"/>
      <c r="AD39" s="113">
        <v>13200</v>
      </c>
      <c r="AE39" s="113"/>
      <c r="AF39" s="113"/>
      <c r="AG39" s="113">
        <v>13200</v>
      </c>
      <c r="AH39" s="116">
        <v>66000</v>
      </c>
      <c r="AI39" s="117">
        <f t="shared" si="22"/>
        <v>44</v>
      </c>
      <c r="AJ39" s="115">
        <f t="shared" si="4"/>
        <v>70400</v>
      </c>
      <c r="AK39" s="118">
        <f t="shared" si="10"/>
        <v>77000</v>
      </c>
      <c r="AL39" s="119">
        <f t="shared" si="5"/>
        <v>785892.8</v>
      </c>
      <c r="AM39" s="120">
        <f t="shared" si="11"/>
        <v>142954.04977541167</v>
      </c>
      <c r="AN39" s="121">
        <v>73536</v>
      </c>
      <c r="AO39" s="121">
        <v>73536</v>
      </c>
      <c r="AP39" s="121">
        <f t="shared" si="6"/>
        <v>712356.8</v>
      </c>
      <c r="AQ39" s="121">
        <f t="shared" si="12"/>
        <v>69418.04977541167</v>
      </c>
      <c r="AR39" s="121">
        <f t="shared" si="13"/>
        <v>143329.73873430392</v>
      </c>
      <c r="AS39" s="121">
        <v>80890</v>
      </c>
      <c r="AT39" s="121">
        <f t="shared" si="7"/>
        <v>705002.8</v>
      </c>
      <c r="AU39" s="121">
        <f t="shared" si="14"/>
        <v>62439.73873430392</v>
      </c>
      <c r="AV39" s="122"/>
      <c r="AW39" s="113">
        <v>4518</v>
      </c>
      <c r="AX39" s="113">
        <v>1617</v>
      </c>
      <c r="AY39" s="113">
        <f t="shared" si="20"/>
        <v>2901</v>
      </c>
      <c r="AZ39" s="123">
        <f t="shared" si="15"/>
        <v>0.6420982735723771</v>
      </c>
      <c r="BA39" s="124">
        <f t="shared" si="16"/>
        <v>504620.4100929615</v>
      </c>
      <c r="BB39" s="111">
        <f t="shared" si="17"/>
        <v>127663.17537975757</v>
      </c>
      <c r="BC39" s="125">
        <f t="shared" si="18"/>
        <v>139567.41003942862</v>
      </c>
      <c r="BD39" s="78">
        <f t="shared" si="19"/>
        <v>18.190019017277123</v>
      </c>
      <c r="BE39" s="16"/>
    </row>
    <row r="40" spans="1:57" ht="12.75">
      <c r="A40" s="67">
        <v>18</v>
      </c>
      <c r="B40" s="110" t="s">
        <v>82</v>
      </c>
      <c r="C40" s="111">
        <v>315</v>
      </c>
      <c r="D40" s="112">
        <v>233757</v>
      </c>
      <c r="E40" s="113">
        <v>233757</v>
      </c>
      <c r="F40" s="113">
        <v>250712</v>
      </c>
      <c r="G40" s="113">
        <v>250712</v>
      </c>
      <c r="H40" s="113">
        <v>251592</v>
      </c>
      <c r="I40" s="113">
        <v>242093</v>
      </c>
      <c r="J40" s="113">
        <v>245554</v>
      </c>
      <c r="K40" s="113">
        <v>245554</v>
      </c>
      <c r="L40" s="113">
        <v>245554</v>
      </c>
      <c r="M40" s="113">
        <v>250712</v>
      </c>
      <c r="N40" s="113">
        <v>233757</v>
      </c>
      <c r="O40" s="113">
        <v>233757</v>
      </c>
      <c r="P40" s="114">
        <v>2917511</v>
      </c>
      <c r="Q40" s="115">
        <f t="shared" si="8"/>
        <v>3209262.1</v>
      </c>
      <c r="R40" s="111">
        <f t="shared" si="9"/>
        <v>315</v>
      </c>
      <c r="S40" s="112"/>
      <c r="T40" s="113"/>
      <c r="U40" s="113">
        <v>93300</v>
      </c>
      <c r="V40" s="113"/>
      <c r="W40" s="113"/>
      <c r="X40" s="113">
        <v>94800</v>
      </c>
      <c r="Y40" s="113"/>
      <c r="Z40" s="113"/>
      <c r="AA40" s="113">
        <v>94800</v>
      </c>
      <c r="AB40" s="113"/>
      <c r="AC40" s="113"/>
      <c r="AD40" s="113">
        <v>94800</v>
      </c>
      <c r="AE40" s="113"/>
      <c r="AF40" s="113"/>
      <c r="AG40" s="113">
        <v>94800</v>
      </c>
      <c r="AH40" s="116">
        <v>472500</v>
      </c>
      <c r="AI40" s="117">
        <f t="shared" si="22"/>
        <v>315</v>
      </c>
      <c r="AJ40" s="115">
        <f t="shared" si="4"/>
        <v>504000</v>
      </c>
      <c r="AK40" s="118">
        <f t="shared" si="10"/>
        <v>551250</v>
      </c>
      <c r="AL40" s="119">
        <f t="shared" si="5"/>
        <v>3760512.1</v>
      </c>
      <c r="AM40" s="120">
        <f t="shared" si="11"/>
        <v>491084.8235934578</v>
      </c>
      <c r="AN40" s="121">
        <v>138085</v>
      </c>
      <c r="AO40" s="121">
        <v>138085</v>
      </c>
      <c r="AP40" s="121">
        <f t="shared" si="6"/>
        <v>3622427.1</v>
      </c>
      <c r="AQ40" s="121">
        <f t="shared" si="12"/>
        <v>352999.8235934578</v>
      </c>
      <c r="AR40" s="121">
        <f t="shared" si="13"/>
        <v>471496.3175976307</v>
      </c>
      <c r="AS40" s="121">
        <v>151893</v>
      </c>
      <c r="AT40" s="121">
        <f t="shared" si="7"/>
        <v>3608619.1</v>
      </c>
      <c r="AU40" s="121">
        <f t="shared" si="14"/>
        <v>319603.3175976307</v>
      </c>
      <c r="AV40" s="122"/>
      <c r="AW40" s="113">
        <v>5419</v>
      </c>
      <c r="AX40" s="113">
        <v>1676</v>
      </c>
      <c r="AY40" s="113">
        <f t="shared" si="20"/>
        <v>3743</v>
      </c>
      <c r="AZ40" s="123">
        <f t="shared" si="15"/>
        <v>0.6907178446207788</v>
      </c>
      <c r="BA40" s="124">
        <f t="shared" si="16"/>
        <v>2597452.8123823586</v>
      </c>
      <c r="BB40" s="111">
        <f t="shared" si="17"/>
        <v>657125.766805045</v>
      </c>
      <c r="BC40" s="125">
        <f t="shared" si="18"/>
        <v>667832.7301369001</v>
      </c>
      <c r="BD40" s="78">
        <f t="shared" si="19"/>
        <v>13.058987992445438</v>
      </c>
      <c r="BE40" s="16"/>
    </row>
    <row r="41" spans="1:57" ht="12.75">
      <c r="A41" s="67">
        <v>19</v>
      </c>
      <c r="B41" s="110" t="s">
        <v>83</v>
      </c>
      <c r="C41" s="111">
        <v>50</v>
      </c>
      <c r="D41" s="112">
        <v>66905</v>
      </c>
      <c r="E41" s="113">
        <v>59170</v>
      </c>
      <c r="F41" s="113">
        <v>59170</v>
      </c>
      <c r="G41" s="113">
        <v>59170</v>
      </c>
      <c r="H41" s="113">
        <v>59170</v>
      </c>
      <c r="I41" s="113">
        <v>51170</v>
      </c>
      <c r="J41" s="113">
        <v>51170</v>
      </c>
      <c r="K41" s="113">
        <v>59170</v>
      </c>
      <c r="L41" s="113">
        <v>59170</v>
      </c>
      <c r="M41" s="113">
        <v>59170</v>
      </c>
      <c r="N41" s="113">
        <v>59170</v>
      </c>
      <c r="O41" s="113">
        <v>66905</v>
      </c>
      <c r="P41" s="114">
        <v>709510</v>
      </c>
      <c r="Q41" s="115">
        <f t="shared" si="8"/>
        <v>780461</v>
      </c>
      <c r="R41" s="111">
        <v>28</v>
      </c>
      <c r="S41" s="112"/>
      <c r="T41" s="113">
        <v>18000</v>
      </c>
      <c r="U41" s="113"/>
      <c r="V41" s="113"/>
      <c r="W41" s="113">
        <v>19300</v>
      </c>
      <c r="X41" s="113"/>
      <c r="Y41" s="113"/>
      <c r="Z41" s="113">
        <v>21528</v>
      </c>
      <c r="AA41" s="113"/>
      <c r="AB41" s="113"/>
      <c r="AC41" s="113">
        <v>21528</v>
      </c>
      <c r="AD41" s="113"/>
      <c r="AE41" s="113"/>
      <c r="AF41" s="113">
        <v>21528</v>
      </c>
      <c r="AG41" s="113"/>
      <c r="AH41" s="116">
        <f>R41*5*300</f>
        <v>42000</v>
      </c>
      <c r="AI41" s="117">
        <f t="shared" si="22"/>
        <v>28</v>
      </c>
      <c r="AJ41" s="115">
        <f t="shared" si="4"/>
        <v>44800</v>
      </c>
      <c r="AK41" s="118">
        <f t="shared" si="10"/>
        <v>49000</v>
      </c>
      <c r="AL41" s="119">
        <f t="shared" si="5"/>
        <v>829461</v>
      </c>
      <c r="AM41" s="120">
        <f t="shared" si="11"/>
        <v>184072.54429655673</v>
      </c>
      <c r="AN41" s="121">
        <v>114390</v>
      </c>
      <c r="AO41" s="121">
        <v>114390</v>
      </c>
      <c r="AP41" s="121">
        <f t="shared" si="6"/>
        <v>715071</v>
      </c>
      <c r="AQ41" s="121">
        <f t="shared" si="12"/>
        <v>69682.54429655672</v>
      </c>
      <c r="AR41" s="121">
        <f t="shared" si="13"/>
        <v>188147.33156562745</v>
      </c>
      <c r="AS41" s="121">
        <v>125829</v>
      </c>
      <c r="AT41" s="121">
        <f t="shared" si="7"/>
        <v>703632</v>
      </c>
      <c r="AU41" s="121">
        <f t="shared" si="14"/>
        <v>62318.33156562744</v>
      </c>
      <c r="AV41" s="122"/>
      <c r="AW41" s="113">
        <v>2889</v>
      </c>
      <c r="AX41" s="113">
        <v>803</v>
      </c>
      <c r="AY41" s="113">
        <f t="shared" si="20"/>
        <v>2086</v>
      </c>
      <c r="AZ41" s="123">
        <f t="shared" si="15"/>
        <v>0.722049151955694</v>
      </c>
      <c r="BA41" s="124">
        <f t="shared" si="16"/>
        <v>598911.6116303218</v>
      </c>
      <c r="BB41" s="111">
        <f t="shared" si="17"/>
        <v>151517.76777806057</v>
      </c>
      <c r="BC41" s="125">
        <f t="shared" si="18"/>
        <v>147304.72591009169</v>
      </c>
      <c r="BD41" s="78">
        <f t="shared" si="19"/>
        <v>22.191826294009815</v>
      </c>
      <c r="BE41" s="16"/>
    </row>
    <row r="42" spans="1:57" ht="12.75">
      <c r="A42" s="67">
        <v>20</v>
      </c>
      <c r="B42" s="110" t="s">
        <v>84</v>
      </c>
      <c r="C42" s="111">
        <v>36</v>
      </c>
      <c r="D42" s="112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35179</v>
      </c>
      <c r="L42" s="113">
        <v>35179</v>
      </c>
      <c r="M42" s="113">
        <v>35179</v>
      </c>
      <c r="N42" s="113">
        <v>35179</v>
      </c>
      <c r="O42" s="113">
        <v>35179</v>
      </c>
      <c r="P42" s="114">
        <v>175895</v>
      </c>
      <c r="Q42" s="115">
        <f t="shared" si="8"/>
        <v>193484.5</v>
      </c>
      <c r="R42" s="111">
        <f t="shared" si="9"/>
        <v>36</v>
      </c>
      <c r="S42" s="112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6">
        <v>54000</v>
      </c>
      <c r="AI42" s="117">
        <f t="shared" si="22"/>
        <v>36</v>
      </c>
      <c r="AJ42" s="115">
        <f t="shared" si="4"/>
        <v>57600</v>
      </c>
      <c r="AK42" s="118">
        <f t="shared" si="10"/>
        <v>63000</v>
      </c>
      <c r="AL42" s="119">
        <f t="shared" si="5"/>
        <v>256484.5</v>
      </c>
      <c r="AM42" s="120">
        <f t="shared" si="11"/>
        <v>78416.03872303171</v>
      </c>
      <c r="AN42" s="121">
        <v>59190</v>
      </c>
      <c r="AO42" s="121">
        <v>59190</v>
      </c>
      <c r="AP42" s="121">
        <f t="shared" si="6"/>
        <v>197294.5</v>
      </c>
      <c r="AQ42" s="121">
        <f t="shared" si="12"/>
        <v>19226.03872303171</v>
      </c>
      <c r="AR42" s="121">
        <f t="shared" si="13"/>
        <v>82058.48760508012</v>
      </c>
      <c r="AS42" s="121">
        <v>65109</v>
      </c>
      <c r="AT42" s="121">
        <f t="shared" si="7"/>
        <v>191375.5</v>
      </c>
      <c r="AU42" s="121">
        <f t="shared" si="14"/>
        <v>16949.48760508012</v>
      </c>
      <c r="AV42" s="122"/>
      <c r="AW42" s="113">
        <v>1785</v>
      </c>
      <c r="AX42" s="113">
        <v>580</v>
      </c>
      <c r="AY42" s="113">
        <f t="shared" si="20"/>
        <v>1205</v>
      </c>
      <c r="AZ42" s="123">
        <f t="shared" si="15"/>
        <v>0.6750700280112045</v>
      </c>
      <c r="BA42" s="124">
        <f t="shared" si="16"/>
        <v>173144.9985994398</v>
      </c>
      <c r="BB42" s="111">
        <f t="shared" si="17"/>
        <v>43803.69854294261</v>
      </c>
      <c r="BC42" s="125">
        <f t="shared" si="18"/>
        <v>45549.313316342676</v>
      </c>
      <c r="BD42" s="78">
        <f t="shared" si="19"/>
        <v>30.573402573267277</v>
      </c>
      <c r="BE42" s="16"/>
    </row>
    <row r="43" spans="1:57" ht="12.75">
      <c r="A43" s="67">
        <v>21</v>
      </c>
      <c r="B43" s="110" t="s">
        <v>85</v>
      </c>
      <c r="C43" s="111">
        <v>64</v>
      </c>
      <c r="D43" s="112">
        <v>67054</v>
      </c>
      <c r="E43" s="113">
        <v>73088</v>
      </c>
      <c r="F43" s="128">
        <v>67054</v>
      </c>
      <c r="G43" s="128">
        <v>67054</v>
      </c>
      <c r="H43" s="128">
        <v>67054</v>
      </c>
      <c r="I43" s="128">
        <v>67054</v>
      </c>
      <c r="J43" s="128">
        <v>67054</v>
      </c>
      <c r="K43" s="128">
        <v>67054</v>
      </c>
      <c r="L43" s="128">
        <v>67054</v>
      </c>
      <c r="M43" s="113">
        <v>73088</v>
      </c>
      <c r="N43" s="113">
        <v>73088</v>
      </c>
      <c r="O43" s="113">
        <v>73088</v>
      </c>
      <c r="P43" s="114">
        <v>828784</v>
      </c>
      <c r="Q43" s="115">
        <f t="shared" si="8"/>
        <v>911662.4</v>
      </c>
      <c r="R43" s="111">
        <f t="shared" si="9"/>
        <v>64</v>
      </c>
      <c r="S43" s="112"/>
      <c r="T43" s="113"/>
      <c r="U43" s="113">
        <v>17400</v>
      </c>
      <c r="V43" s="113"/>
      <c r="W43" s="113"/>
      <c r="X43" s="113">
        <v>18600</v>
      </c>
      <c r="Y43" s="113"/>
      <c r="Z43" s="113"/>
      <c r="AA43" s="113">
        <v>20000</v>
      </c>
      <c r="AB43" s="113"/>
      <c r="AC43" s="113"/>
      <c r="AD43" s="113">
        <v>20000</v>
      </c>
      <c r="AE43" s="113"/>
      <c r="AF43" s="113"/>
      <c r="AG43" s="113">
        <v>20000</v>
      </c>
      <c r="AH43" s="116">
        <v>96000</v>
      </c>
      <c r="AI43" s="117">
        <f t="shared" si="22"/>
        <v>64</v>
      </c>
      <c r="AJ43" s="115">
        <f t="shared" si="4"/>
        <v>102400</v>
      </c>
      <c r="AK43" s="118">
        <f t="shared" si="10"/>
        <v>112000</v>
      </c>
      <c r="AL43" s="119">
        <f t="shared" si="5"/>
        <v>1023662.4</v>
      </c>
      <c r="AM43" s="120">
        <f t="shared" si="11"/>
        <v>459628.6794952578</v>
      </c>
      <c r="AN43" s="121">
        <v>398730</v>
      </c>
      <c r="AO43" s="121">
        <v>398730</v>
      </c>
      <c r="AP43" s="121">
        <f t="shared" si="6"/>
        <v>624932.4</v>
      </c>
      <c r="AQ43" s="121">
        <f t="shared" si="12"/>
        <v>60898.67949525781</v>
      </c>
      <c r="AR43" s="121">
        <f t="shared" si="13"/>
        <v>490419.75318175845</v>
      </c>
      <c r="AS43" s="121">
        <v>438603</v>
      </c>
      <c r="AT43" s="121">
        <f t="shared" si="7"/>
        <v>585059.4</v>
      </c>
      <c r="AU43" s="121">
        <f t="shared" si="14"/>
        <v>51816.75318175844</v>
      </c>
      <c r="AV43" s="122"/>
      <c r="AW43" s="113">
        <v>1744</v>
      </c>
      <c r="AX43" s="113">
        <v>570</v>
      </c>
      <c r="AY43" s="113">
        <f t="shared" si="20"/>
        <v>1174</v>
      </c>
      <c r="AZ43" s="123">
        <f t="shared" si="15"/>
        <v>0.6731651376146789</v>
      </c>
      <c r="BA43" s="124">
        <f t="shared" si="16"/>
        <v>689093.8403669725</v>
      </c>
      <c r="BB43" s="111">
        <f t="shared" si="17"/>
        <v>174332.83719077718</v>
      </c>
      <c r="BC43" s="125">
        <f t="shared" si="18"/>
        <v>181793.12741221907</v>
      </c>
      <c r="BD43" s="78">
        <f t="shared" si="19"/>
        <v>44.90041633797019</v>
      </c>
      <c r="BE43" s="16"/>
    </row>
    <row r="44" spans="1:57" ht="12.75">
      <c r="A44" s="67">
        <v>22</v>
      </c>
      <c r="B44" s="110" t="s">
        <v>86</v>
      </c>
      <c r="C44" s="111">
        <v>138</v>
      </c>
      <c r="D44" s="129">
        <v>82360</v>
      </c>
      <c r="E44" s="113">
        <v>82360</v>
      </c>
      <c r="F44" s="128">
        <v>82360</v>
      </c>
      <c r="G44" s="113">
        <v>85000</v>
      </c>
      <c r="H44" s="128">
        <v>82360</v>
      </c>
      <c r="I44" s="128">
        <v>82360</v>
      </c>
      <c r="J44" s="128">
        <v>82360</v>
      </c>
      <c r="K44" s="128">
        <v>82360</v>
      </c>
      <c r="L44" s="113">
        <v>82360</v>
      </c>
      <c r="M44" s="113">
        <v>82360</v>
      </c>
      <c r="N44" s="113">
        <v>82360</v>
      </c>
      <c r="O44" s="113">
        <v>82360</v>
      </c>
      <c r="P44" s="114">
        <v>990960</v>
      </c>
      <c r="Q44" s="115">
        <f t="shared" si="8"/>
        <v>1090056</v>
      </c>
      <c r="R44" s="111">
        <f t="shared" si="9"/>
        <v>138</v>
      </c>
      <c r="S44" s="112"/>
      <c r="T44" s="113"/>
      <c r="U44" s="113">
        <v>41400</v>
      </c>
      <c r="V44" s="113"/>
      <c r="W44" s="113"/>
      <c r="X44" s="113">
        <v>41400</v>
      </c>
      <c r="Y44" s="113"/>
      <c r="Z44" s="113"/>
      <c r="AA44" s="113">
        <v>41400</v>
      </c>
      <c r="AB44" s="113"/>
      <c r="AC44" s="113"/>
      <c r="AD44" s="113">
        <v>41400</v>
      </c>
      <c r="AE44" s="113"/>
      <c r="AF44" s="113"/>
      <c r="AG44" s="113">
        <v>41400</v>
      </c>
      <c r="AH44" s="116">
        <v>207000</v>
      </c>
      <c r="AI44" s="117">
        <f t="shared" si="22"/>
        <v>138</v>
      </c>
      <c r="AJ44" s="115">
        <f t="shared" si="4"/>
        <v>220800</v>
      </c>
      <c r="AK44" s="118">
        <f t="shared" si="10"/>
        <v>241500</v>
      </c>
      <c r="AL44" s="119">
        <f t="shared" si="5"/>
        <v>1331556</v>
      </c>
      <c r="AM44" s="120">
        <f t="shared" si="11"/>
        <v>357629.74628683407</v>
      </c>
      <c r="AN44" s="121">
        <v>252475</v>
      </c>
      <c r="AO44" s="121">
        <v>252475</v>
      </c>
      <c r="AP44" s="121">
        <f t="shared" si="6"/>
        <v>1079081</v>
      </c>
      <c r="AQ44" s="121">
        <f t="shared" si="12"/>
        <v>105154.74628683405</v>
      </c>
      <c r="AR44" s="121">
        <f t="shared" si="13"/>
        <v>371056.5507696231</v>
      </c>
      <c r="AS44" s="121">
        <v>277722</v>
      </c>
      <c r="AT44" s="121">
        <f t="shared" si="7"/>
        <v>1053834</v>
      </c>
      <c r="AU44" s="121">
        <f t="shared" si="14"/>
        <v>93334.55076962309</v>
      </c>
      <c r="AV44" s="122"/>
      <c r="AW44" s="113">
        <v>1487</v>
      </c>
      <c r="AX44" s="113">
        <v>301</v>
      </c>
      <c r="AY44" s="113">
        <f t="shared" si="20"/>
        <v>1186</v>
      </c>
      <c r="AZ44" s="123">
        <f t="shared" si="15"/>
        <v>0.7975790181573639</v>
      </c>
      <c r="BA44" s="124">
        <f t="shared" si="16"/>
        <v>1062021.1271015469</v>
      </c>
      <c r="BB44" s="111">
        <f t="shared" si="17"/>
        <v>268679.1629795469</v>
      </c>
      <c r="BC44" s="125">
        <f t="shared" si="18"/>
        <v>236472.2290908651</v>
      </c>
      <c r="BD44" s="78">
        <f t="shared" si="19"/>
        <v>26.858032729140497</v>
      </c>
      <c r="BE44" s="16"/>
    </row>
    <row r="45" spans="1:57" ht="12.75">
      <c r="A45" s="67">
        <v>23</v>
      </c>
      <c r="B45" s="110" t="s">
        <v>87</v>
      </c>
      <c r="C45" s="111">
        <v>40</v>
      </c>
      <c r="D45" s="112">
        <v>14250</v>
      </c>
      <c r="E45" s="113">
        <v>44750</v>
      </c>
      <c r="F45" s="113">
        <v>29530</v>
      </c>
      <c r="G45" s="113">
        <v>29530</v>
      </c>
      <c r="H45" s="113">
        <v>9790</v>
      </c>
      <c r="I45" s="113">
        <v>9790</v>
      </c>
      <c r="J45" s="113">
        <v>12300</v>
      </c>
      <c r="K45" s="113">
        <v>9790</v>
      </c>
      <c r="L45" s="113">
        <v>29530</v>
      </c>
      <c r="M45" s="113">
        <v>29530</v>
      </c>
      <c r="N45" s="113">
        <v>44750</v>
      </c>
      <c r="O45" s="113">
        <v>44750</v>
      </c>
      <c r="P45" s="114">
        <v>308290</v>
      </c>
      <c r="Q45" s="115">
        <f t="shared" si="8"/>
        <v>339119</v>
      </c>
      <c r="R45" s="111">
        <f t="shared" si="9"/>
        <v>40</v>
      </c>
      <c r="S45" s="112"/>
      <c r="T45" s="113"/>
      <c r="U45" s="113">
        <v>12000</v>
      </c>
      <c r="V45" s="113"/>
      <c r="W45" s="113"/>
      <c r="X45" s="113">
        <v>12000</v>
      </c>
      <c r="Y45" s="113"/>
      <c r="Z45" s="113"/>
      <c r="AA45" s="113">
        <v>12000</v>
      </c>
      <c r="AB45" s="113"/>
      <c r="AC45" s="113"/>
      <c r="AD45" s="113">
        <v>12000</v>
      </c>
      <c r="AE45" s="113"/>
      <c r="AF45" s="113"/>
      <c r="AG45" s="113">
        <v>12000</v>
      </c>
      <c r="AH45" s="116">
        <v>60000</v>
      </c>
      <c r="AI45" s="117">
        <f t="shared" si="22"/>
        <v>40</v>
      </c>
      <c r="AJ45" s="115">
        <f t="shared" si="4"/>
        <v>64000</v>
      </c>
      <c r="AK45" s="118">
        <f t="shared" si="10"/>
        <v>70000</v>
      </c>
      <c r="AL45" s="119">
        <f t="shared" si="5"/>
        <v>409119</v>
      </c>
      <c r="AM45" s="120">
        <f t="shared" si="11"/>
        <v>179982.81690745763</v>
      </c>
      <c r="AN45" s="121">
        <v>155243</v>
      </c>
      <c r="AO45" s="121">
        <v>155243</v>
      </c>
      <c r="AP45" s="121">
        <f t="shared" si="6"/>
        <v>253876</v>
      </c>
      <c r="AQ45" s="121">
        <f t="shared" si="12"/>
        <v>24739.816907457625</v>
      </c>
      <c r="AR45" s="121">
        <f t="shared" si="13"/>
        <v>191877.95043857992</v>
      </c>
      <c r="AS45" s="121">
        <v>170768</v>
      </c>
      <c r="AT45" s="121">
        <f t="shared" si="7"/>
        <v>238351</v>
      </c>
      <c r="AU45" s="121">
        <f t="shared" si="14"/>
        <v>21109.950438579923</v>
      </c>
      <c r="AV45" s="122"/>
      <c r="AW45" s="113">
        <v>644</v>
      </c>
      <c r="AX45" s="113">
        <v>224</v>
      </c>
      <c r="AY45" s="113">
        <f t="shared" si="20"/>
        <v>420</v>
      </c>
      <c r="AZ45" s="123">
        <f t="shared" si="15"/>
        <v>0.6521739130434783</v>
      </c>
      <c r="BA45" s="124">
        <f t="shared" si="16"/>
        <v>266816.7391304348</v>
      </c>
      <c r="BB45" s="111">
        <f t="shared" si="17"/>
        <v>67501.57441231654</v>
      </c>
      <c r="BC45" s="125">
        <f t="shared" si="18"/>
        <v>72655.81161695463</v>
      </c>
      <c r="BD45" s="78">
        <f t="shared" si="19"/>
        <v>43.992778851008545</v>
      </c>
      <c r="BE45" s="16"/>
    </row>
    <row r="46" spans="1:57" ht="12.75">
      <c r="A46" s="67">
        <v>24</v>
      </c>
      <c r="B46" s="110" t="s">
        <v>88</v>
      </c>
      <c r="C46" s="111">
        <v>53</v>
      </c>
      <c r="D46" s="112">
        <v>35000</v>
      </c>
      <c r="E46" s="113">
        <v>50000</v>
      </c>
      <c r="F46" s="113">
        <v>50000</v>
      </c>
      <c r="G46" s="113">
        <v>50000</v>
      </c>
      <c r="H46" s="113">
        <v>50000</v>
      </c>
      <c r="I46" s="113">
        <v>50000</v>
      </c>
      <c r="J46" s="113">
        <v>50000</v>
      </c>
      <c r="K46" s="113">
        <v>50000</v>
      </c>
      <c r="L46" s="113">
        <v>50000</v>
      </c>
      <c r="M46" s="113">
        <v>50000</v>
      </c>
      <c r="N46" s="113">
        <v>50000</v>
      </c>
      <c r="O46" s="113">
        <v>35000</v>
      </c>
      <c r="P46" s="114">
        <v>570000</v>
      </c>
      <c r="Q46" s="115">
        <f t="shared" si="8"/>
        <v>627000</v>
      </c>
      <c r="R46" s="111">
        <f t="shared" si="9"/>
        <v>21</v>
      </c>
      <c r="S46" s="112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6">
        <v>31500</v>
      </c>
      <c r="AI46" s="117">
        <f t="shared" si="22"/>
        <v>21</v>
      </c>
      <c r="AJ46" s="115">
        <f t="shared" si="4"/>
        <v>33600</v>
      </c>
      <c r="AK46" s="118">
        <f t="shared" si="10"/>
        <v>36750</v>
      </c>
      <c r="AL46" s="119">
        <f t="shared" si="5"/>
        <v>663750</v>
      </c>
      <c r="AM46" s="120">
        <f t="shared" si="11"/>
        <v>176036.40151064572</v>
      </c>
      <c r="AN46" s="121">
        <v>123378</v>
      </c>
      <c r="AO46" s="121">
        <v>123378</v>
      </c>
      <c r="AP46" s="121">
        <f t="shared" si="6"/>
        <v>540372</v>
      </c>
      <c r="AQ46" s="121">
        <f t="shared" si="12"/>
        <v>52658.401510645715</v>
      </c>
      <c r="AR46" s="121">
        <f t="shared" si="13"/>
        <v>182481.29290347238</v>
      </c>
      <c r="AS46" s="121">
        <v>135715</v>
      </c>
      <c r="AT46" s="121">
        <f t="shared" si="7"/>
        <v>528035</v>
      </c>
      <c r="AU46" s="121">
        <f t="shared" si="14"/>
        <v>46766.29290347239</v>
      </c>
      <c r="AV46" s="122"/>
      <c r="AW46" s="113">
        <v>4348</v>
      </c>
      <c r="AX46" s="113">
        <v>970</v>
      </c>
      <c r="AY46" s="113">
        <f t="shared" si="20"/>
        <v>3378</v>
      </c>
      <c r="AZ46" s="123">
        <f t="shared" si="15"/>
        <v>0.7769089236430543</v>
      </c>
      <c r="BA46" s="124">
        <f t="shared" si="16"/>
        <v>515673.2980680773</v>
      </c>
      <c r="BB46" s="111">
        <f t="shared" si="17"/>
        <v>130459.4292525648</v>
      </c>
      <c r="BC46" s="125">
        <f t="shared" si="18"/>
        <v>117875.96019924186</v>
      </c>
      <c r="BD46" s="78">
        <f t="shared" si="19"/>
        <v>26.521491753016303</v>
      </c>
      <c r="BE46" s="16"/>
    </row>
    <row r="47" spans="1:57" ht="12.75">
      <c r="A47" s="67">
        <v>25</v>
      </c>
      <c r="B47" s="110" t="s">
        <v>89</v>
      </c>
      <c r="C47" s="111">
        <v>25</v>
      </c>
      <c r="D47" s="112">
        <v>32000</v>
      </c>
      <c r="E47" s="113">
        <v>32000</v>
      </c>
      <c r="F47" s="113">
        <v>13862</v>
      </c>
      <c r="G47" s="113">
        <v>13862</v>
      </c>
      <c r="H47" s="113">
        <v>12966</v>
      </c>
      <c r="I47" s="113">
        <v>13000</v>
      </c>
      <c r="J47" s="113">
        <v>13000</v>
      </c>
      <c r="K47" s="113">
        <v>13000</v>
      </c>
      <c r="L47" s="113">
        <v>13862</v>
      </c>
      <c r="M47" s="113">
        <v>13862</v>
      </c>
      <c r="N47" s="113">
        <v>32000</v>
      </c>
      <c r="O47" s="113">
        <v>32000</v>
      </c>
      <c r="P47" s="114">
        <v>235414</v>
      </c>
      <c r="Q47" s="115">
        <f t="shared" si="8"/>
        <v>258955.4</v>
      </c>
      <c r="R47" s="111">
        <f t="shared" si="9"/>
        <v>18</v>
      </c>
      <c r="S47" s="112"/>
      <c r="T47" s="113">
        <v>1750</v>
      </c>
      <c r="U47" s="113">
        <v>5400</v>
      </c>
      <c r="V47" s="113"/>
      <c r="W47" s="113">
        <v>1750</v>
      </c>
      <c r="X47" s="113">
        <v>5400</v>
      </c>
      <c r="Y47" s="113"/>
      <c r="Z47" s="113">
        <v>1750</v>
      </c>
      <c r="AA47" s="113">
        <v>5400</v>
      </c>
      <c r="AB47" s="113"/>
      <c r="AC47" s="113">
        <v>1750</v>
      </c>
      <c r="AD47" s="113">
        <v>5400</v>
      </c>
      <c r="AE47" s="113"/>
      <c r="AF47" s="113">
        <v>1750</v>
      </c>
      <c r="AG47" s="113">
        <v>5400</v>
      </c>
      <c r="AH47" s="116">
        <v>27000</v>
      </c>
      <c r="AI47" s="117">
        <f t="shared" si="22"/>
        <v>18</v>
      </c>
      <c r="AJ47" s="115">
        <f t="shared" si="4"/>
        <v>28800</v>
      </c>
      <c r="AK47" s="118">
        <f t="shared" si="10"/>
        <v>31500</v>
      </c>
      <c r="AL47" s="119">
        <f t="shared" si="5"/>
        <v>290455.4</v>
      </c>
      <c r="AM47" s="120">
        <f t="shared" si="11"/>
        <v>92462.30045737188</v>
      </c>
      <c r="AN47" s="121">
        <v>71085</v>
      </c>
      <c r="AO47" s="121">
        <v>71085</v>
      </c>
      <c r="AP47" s="121">
        <f t="shared" si="6"/>
        <v>219370.40000000002</v>
      </c>
      <c r="AQ47" s="121">
        <f t="shared" si="12"/>
        <v>21377.30045737188</v>
      </c>
      <c r="AR47" s="121">
        <f t="shared" si="13"/>
        <v>96993.28187430969</v>
      </c>
      <c r="AS47" s="121">
        <v>78194</v>
      </c>
      <c r="AT47" s="121">
        <f t="shared" si="7"/>
        <v>212261.40000000002</v>
      </c>
      <c r="AU47" s="121">
        <f t="shared" si="14"/>
        <v>18799.28187430969</v>
      </c>
      <c r="AV47" s="122"/>
      <c r="AW47" s="113">
        <v>1026</v>
      </c>
      <c r="AX47" s="113">
        <v>400</v>
      </c>
      <c r="AY47" s="113">
        <f t="shared" si="20"/>
        <v>626</v>
      </c>
      <c r="AZ47" s="123">
        <f t="shared" si="15"/>
        <v>0.6101364522417154</v>
      </c>
      <c r="BA47" s="124">
        <f t="shared" si="16"/>
        <v>177217.42729044837</v>
      </c>
      <c r="BB47" s="111">
        <f t="shared" si="17"/>
        <v>44833.97628796289</v>
      </c>
      <c r="BC47" s="125">
        <f t="shared" si="18"/>
        <v>51582.23603774746</v>
      </c>
      <c r="BD47" s="78">
        <f t="shared" si="19"/>
        <v>31.833562212088975</v>
      </c>
      <c r="BE47" s="16"/>
    </row>
    <row r="48" spans="1:57" ht="12.75">
      <c r="A48" s="67">
        <v>26</v>
      </c>
      <c r="B48" s="110" t="s">
        <v>90</v>
      </c>
      <c r="C48" s="111">
        <v>89</v>
      </c>
      <c r="D48" s="112">
        <v>102195</v>
      </c>
      <c r="E48" s="113">
        <v>102195</v>
      </c>
      <c r="F48" s="113">
        <v>102195</v>
      </c>
      <c r="G48" s="113">
        <v>106000</v>
      </c>
      <c r="H48" s="113">
        <v>112500</v>
      </c>
      <c r="I48" s="113">
        <v>102000</v>
      </c>
      <c r="J48" s="113">
        <v>101000</v>
      </c>
      <c r="K48" s="113">
        <v>101000</v>
      </c>
      <c r="L48" s="113">
        <v>102000</v>
      </c>
      <c r="M48" s="113">
        <v>102195</v>
      </c>
      <c r="N48" s="113">
        <v>102195</v>
      </c>
      <c r="O48" s="113">
        <v>102195</v>
      </c>
      <c r="P48" s="114">
        <v>1237670</v>
      </c>
      <c r="Q48" s="115">
        <f t="shared" si="8"/>
        <v>1361437</v>
      </c>
      <c r="R48" s="111">
        <f t="shared" si="9"/>
        <v>57.8</v>
      </c>
      <c r="S48" s="112">
        <v>46740</v>
      </c>
      <c r="T48" s="113">
        <v>38452</v>
      </c>
      <c r="U48" s="113">
        <v>17100</v>
      </c>
      <c r="V48" s="113">
        <v>55030</v>
      </c>
      <c r="W48" s="113">
        <v>35811</v>
      </c>
      <c r="X48" s="113">
        <v>17400</v>
      </c>
      <c r="Y48" s="113">
        <v>63477</v>
      </c>
      <c r="Z48" s="113">
        <v>30500</v>
      </c>
      <c r="AA48" s="113">
        <v>17400</v>
      </c>
      <c r="AB48" s="113">
        <v>63477</v>
      </c>
      <c r="AC48" s="113">
        <v>30500</v>
      </c>
      <c r="AD48" s="113">
        <v>17400</v>
      </c>
      <c r="AE48" s="113">
        <v>63477</v>
      </c>
      <c r="AF48" s="113">
        <v>30500</v>
      </c>
      <c r="AG48" s="113">
        <v>17400</v>
      </c>
      <c r="AH48" s="116">
        <v>86700</v>
      </c>
      <c r="AI48" s="117">
        <f t="shared" si="22"/>
        <v>58</v>
      </c>
      <c r="AJ48" s="115">
        <f t="shared" si="4"/>
        <v>92480</v>
      </c>
      <c r="AK48" s="118">
        <f t="shared" si="10"/>
        <v>101500</v>
      </c>
      <c r="AL48" s="119">
        <f t="shared" si="5"/>
        <v>1462937</v>
      </c>
      <c r="AM48" s="120">
        <f t="shared" si="11"/>
        <v>232529.95819360332</v>
      </c>
      <c r="AN48" s="121">
        <v>99683</v>
      </c>
      <c r="AO48" s="121">
        <v>99683</v>
      </c>
      <c r="AP48" s="121">
        <f t="shared" si="6"/>
        <v>1363254</v>
      </c>
      <c r="AQ48" s="121">
        <f t="shared" si="12"/>
        <v>132846.95819360332</v>
      </c>
      <c r="AR48" s="121">
        <f t="shared" si="13"/>
        <v>229507.01230632165</v>
      </c>
      <c r="AS48" s="121">
        <v>109651</v>
      </c>
      <c r="AT48" s="121">
        <f t="shared" si="7"/>
        <v>1353286</v>
      </c>
      <c r="AU48" s="121">
        <f t="shared" si="14"/>
        <v>119856.01230632163</v>
      </c>
      <c r="AV48" s="122"/>
      <c r="AW48" s="113">
        <v>5591</v>
      </c>
      <c r="AX48" s="113">
        <v>2012</v>
      </c>
      <c r="AY48" s="113">
        <f t="shared" si="20"/>
        <v>3579</v>
      </c>
      <c r="AZ48" s="123">
        <f t="shared" si="15"/>
        <v>0.640135932749061</v>
      </c>
      <c r="BA48" s="124">
        <f t="shared" si="16"/>
        <v>936478.541048113</v>
      </c>
      <c r="BB48" s="111">
        <f t="shared" si="17"/>
        <v>236918.32877544622</v>
      </c>
      <c r="BC48" s="125">
        <f t="shared" si="18"/>
        <v>259804.2991879447</v>
      </c>
      <c r="BD48" s="78">
        <f t="shared" si="19"/>
        <v>15.894734919795132</v>
      </c>
      <c r="BE48" s="16"/>
    </row>
    <row r="49" spans="1:57" ht="12.75">
      <c r="A49" s="67">
        <v>27</v>
      </c>
      <c r="B49" s="110" t="s">
        <v>91</v>
      </c>
      <c r="C49" s="111">
        <v>12</v>
      </c>
      <c r="D49" s="112">
        <v>4318</v>
      </c>
      <c r="E49" s="113">
        <v>6078</v>
      </c>
      <c r="F49" s="113">
        <v>7329</v>
      </c>
      <c r="G49" s="113">
        <v>6962</v>
      </c>
      <c r="H49" s="113">
        <v>6962</v>
      </c>
      <c r="I49" s="113">
        <v>7061</v>
      </c>
      <c r="J49" s="113">
        <v>5071</v>
      </c>
      <c r="K49" s="113">
        <v>11719</v>
      </c>
      <c r="L49" s="113">
        <v>13678</v>
      </c>
      <c r="M49" s="113">
        <v>7329</v>
      </c>
      <c r="N49" s="113">
        <v>6078</v>
      </c>
      <c r="O49" s="113">
        <v>4318</v>
      </c>
      <c r="P49" s="114">
        <v>86903</v>
      </c>
      <c r="Q49" s="115">
        <f t="shared" si="8"/>
        <v>95593.3</v>
      </c>
      <c r="R49" s="111">
        <v>12</v>
      </c>
      <c r="S49" s="112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6">
        <f>R49*300*5</f>
        <v>18000</v>
      </c>
      <c r="AI49" s="117">
        <f t="shared" si="22"/>
        <v>12</v>
      </c>
      <c r="AJ49" s="115">
        <f t="shared" si="4"/>
        <v>19200</v>
      </c>
      <c r="AK49" s="118">
        <f t="shared" si="10"/>
        <v>21000</v>
      </c>
      <c r="AL49" s="119">
        <f t="shared" si="5"/>
        <v>116593.3</v>
      </c>
      <c r="AM49" s="120">
        <f t="shared" si="11"/>
        <v>116593.02923452816</v>
      </c>
      <c r="AN49" s="121">
        <v>116593</v>
      </c>
      <c r="AO49" s="121">
        <v>295780</v>
      </c>
      <c r="AP49" s="121">
        <f t="shared" si="6"/>
        <v>0.3000000000029104</v>
      </c>
      <c r="AQ49" s="121">
        <f t="shared" si="12"/>
        <v>0.02923452816457361</v>
      </c>
      <c r="AR49" s="121">
        <f t="shared" si="13"/>
        <v>116593.02656999606</v>
      </c>
      <c r="AS49" s="121">
        <v>116593</v>
      </c>
      <c r="AT49" s="121">
        <f t="shared" si="7"/>
        <v>0.3000000000029104</v>
      </c>
      <c r="AU49" s="121">
        <f t="shared" si="14"/>
        <v>0.02656999606309776</v>
      </c>
      <c r="AV49" s="122"/>
      <c r="AW49" s="113">
        <v>1707</v>
      </c>
      <c r="AX49" s="113">
        <v>452</v>
      </c>
      <c r="AY49" s="113">
        <f t="shared" si="20"/>
        <v>1255</v>
      </c>
      <c r="AZ49" s="123">
        <f t="shared" si="15"/>
        <v>0.7352079671939075</v>
      </c>
      <c r="BA49" s="124">
        <f t="shared" si="16"/>
        <v>85720.32308142941</v>
      </c>
      <c r="BB49" s="111">
        <f t="shared" si="17"/>
        <v>21686.258463342805</v>
      </c>
      <c r="BC49" s="125">
        <f t="shared" si="18"/>
        <v>20705.909137925824</v>
      </c>
      <c r="BD49" s="78">
        <f t="shared" si="19"/>
        <v>99.99976776926991</v>
      </c>
      <c r="BE49" s="16"/>
    </row>
    <row r="50" spans="1:57" ht="12.75">
      <c r="A50" s="67">
        <v>28</v>
      </c>
      <c r="B50" s="110" t="s">
        <v>92</v>
      </c>
      <c r="C50" s="111">
        <v>56</v>
      </c>
      <c r="D50" s="112">
        <v>79765</v>
      </c>
      <c r="E50" s="113">
        <v>79765</v>
      </c>
      <c r="F50" s="113">
        <v>74244</v>
      </c>
      <c r="G50" s="113">
        <v>71544</v>
      </c>
      <c r="H50" s="113">
        <v>73914</v>
      </c>
      <c r="I50" s="113">
        <v>73914</v>
      </c>
      <c r="J50" s="113">
        <v>70320</v>
      </c>
      <c r="K50" s="113">
        <v>73914</v>
      </c>
      <c r="L50" s="113">
        <v>68357</v>
      </c>
      <c r="M50" s="113">
        <v>74244</v>
      </c>
      <c r="N50" s="113">
        <v>79765</v>
      </c>
      <c r="O50" s="113">
        <v>79765</v>
      </c>
      <c r="P50" s="114">
        <v>899511</v>
      </c>
      <c r="Q50" s="115">
        <f t="shared" si="8"/>
        <v>989462.1</v>
      </c>
      <c r="R50" s="111">
        <f t="shared" si="9"/>
        <v>56</v>
      </c>
      <c r="S50" s="112"/>
      <c r="T50" s="113"/>
      <c r="U50" s="113">
        <v>16800</v>
      </c>
      <c r="V50" s="113"/>
      <c r="W50" s="113"/>
      <c r="X50" s="113">
        <v>16800</v>
      </c>
      <c r="Y50" s="113"/>
      <c r="Z50" s="113"/>
      <c r="AA50" s="113">
        <v>16800</v>
      </c>
      <c r="AB50" s="113"/>
      <c r="AC50" s="113"/>
      <c r="AD50" s="113">
        <v>16800</v>
      </c>
      <c r="AE50" s="113"/>
      <c r="AF50" s="113"/>
      <c r="AG50" s="113">
        <v>16800</v>
      </c>
      <c r="AH50" s="116">
        <v>84000</v>
      </c>
      <c r="AI50" s="117">
        <f t="shared" si="22"/>
        <v>56</v>
      </c>
      <c r="AJ50" s="115">
        <f t="shared" si="4"/>
        <v>89600</v>
      </c>
      <c r="AK50" s="118">
        <f t="shared" si="10"/>
        <v>98000</v>
      </c>
      <c r="AL50" s="119">
        <f t="shared" si="5"/>
        <v>1087462.1</v>
      </c>
      <c r="AM50" s="120">
        <f t="shared" si="11"/>
        <v>166970.4193468814</v>
      </c>
      <c r="AN50" s="121">
        <f>37585+30000</f>
        <v>67585</v>
      </c>
      <c r="AO50" s="121">
        <v>37585</v>
      </c>
      <c r="AP50" s="121">
        <f t="shared" si="6"/>
        <v>1019877.1000000001</v>
      </c>
      <c r="AQ50" s="121">
        <f t="shared" si="12"/>
        <v>99385.41934688138</v>
      </c>
      <c r="AR50" s="121">
        <f t="shared" si="13"/>
        <v>133995.1793275522</v>
      </c>
      <c r="AS50" s="121">
        <v>41344</v>
      </c>
      <c r="AT50" s="121">
        <f t="shared" si="7"/>
        <v>1046118.1000000001</v>
      </c>
      <c r="AU50" s="121">
        <f t="shared" si="14"/>
        <v>92651.1793275522</v>
      </c>
      <c r="AV50" s="122"/>
      <c r="AW50" s="113">
        <v>2200</v>
      </c>
      <c r="AX50" s="113">
        <v>538</v>
      </c>
      <c r="AY50" s="113">
        <f t="shared" si="20"/>
        <v>1662</v>
      </c>
      <c r="AZ50" s="123">
        <f t="shared" si="15"/>
        <v>0.7554545454545455</v>
      </c>
      <c r="BA50" s="124">
        <f t="shared" si="16"/>
        <v>821528.1864545456</v>
      </c>
      <c r="BB50" s="111">
        <f t="shared" si="17"/>
        <v>207837.2076298697</v>
      </c>
      <c r="BC50" s="125">
        <f t="shared" si="18"/>
        <v>193123.37358611522</v>
      </c>
      <c r="BD50" s="78">
        <f t="shared" si="19"/>
        <v>15.354136879518043</v>
      </c>
      <c r="BE50" s="16"/>
    </row>
    <row r="51" spans="1:57" ht="12.75">
      <c r="A51" s="67">
        <v>29</v>
      </c>
      <c r="B51" s="110" t="s">
        <v>93</v>
      </c>
      <c r="C51" s="111">
        <v>136</v>
      </c>
      <c r="D51" s="112">
        <v>210650</v>
      </c>
      <c r="E51" s="113">
        <v>221100</v>
      </c>
      <c r="F51" s="113">
        <v>156386</v>
      </c>
      <c r="G51" s="113">
        <v>198109</v>
      </c>
      <c r="H51" s="113">
        <v>198109</v>
      </c>
      <c r="I51" s="113">
        <v>190000</v>
      </c>
      <c r="J51" s="113">
        <v>164634</v>
      </c>
      <c r="K51" s="113">
        <v>164634</v>
      </c>
      <c r="L51" s="113">
        <v>164634</v>
      </c>
      <c r="M51" s="113">
        <v>156386</v>
      </c>
      <c r="N51" s="113">
        <v>221100</v>
      </c>
      <c r="O51" s="113">
        <v>210650</v>
      </c>
      <c r="P51" s="114">
        <v>2256392</v>
      </c>
      <c r="Q51" s="115">
        <f t="shared" si="8"/>
        <v>2482031.2</v>
      </c>
      <c r="R51" s="111">
        <f t="shared" si="9"/>
        <v>113.95333333333333</v>
      </c>
      <c r="S51" s="112"/>
      <c r="T51" s="113">
        <v>250</v>
      </c>
      <c r="U51" s="113">
        <v>34900</v>
      </c>
      <c r="V51" s="113"/>
      <c r="W51" s="113">
        <v>250</v>
      </c>
      <c r="X51" s="113">
        <v>34900</v>
      </c>
      <c r="Y51" s="113"/>
      <c r="Z51" s="113">
        <v>250</v>
      </c>
      <c r="AA51" s="113">
        <v>33710</v>
      </c>
      <c r="AB51" s="113"/>
      <c r="AC51" s="113">
        <v>250</v>
      </c>
      <c r="AD51" s="113">
        <v>33710</v>
      </c>
      <c r="AE51" s="113"/>
      <c r="AF51" s="113">
        <v>250</v>
      </c>
      <c r="AG51" s="113">
        <v>33710</v>
      </c>
      <c r="AH51" s="116">
        <v>170930</v>
      </c>
      <c r="AI51" s="117">
        <v>125</v>
      </c>
      <c r="AJ51" s="115">
        <f t="shared" si="4"/>
        <v>182325.33333333334</v>
      </c>
      <c r="AK51" s="118">
        <f t="shared" si="10"/>
        <v>218750</v>
      </c>
      <c r="AL51" s="119">
        <f t="shared" si="5"/>
        <v>2700781.2</v>
      </c>
      <c r="AM51" s="120">
        <f t="shared" si="11"/>
        <v>438699.7666885754</v>
      </c>
      <c r="AN51" s="121">
        <v>194463</v>
      </c>
      <c r="AO51" s="121">
        <v>194463</v>
      </c>
      <c r="AP51" s="121">
        <f t="shared" si="6"/>
        <v>2506318.2</v>
      </c>
      <c r="AQ51" s="121">
        <f t="shared" si="12"/>
        <v>244236.76668857542</v>
      </c>
      <c r="AR51" s="121">
        <f t="shared" si="13"/>
        <v>434162.94854262087</v>
      </c>
      <c r="AS51" s="121">
        <v>213909</v>
      </c>
      <c r="AT51" s="121">
        <f t="shared" si="7"/>
        <v>2486872.2</v>
      </c>
      <c r="AU51" s="121">
        <f t="shared" si="14"/>
        <v>220253.94854262084</v>
      </c>
      <c r="AV51" s="122"/>
      <c r="AW51" s="113">
        <v>4835</v>
      </c>
      <c r="AX51" s="113">
        <v>1503</v>
      </c>
      <c r="AY51" s="113">
        <f t="shared" si="20"/>
        <v>3332</v>
      </c>
      <c r="AZ51" s="123">
        <f t="shared" si="15"/>
        <v>0.6891416752843847</v>
      </c>
      <c r="BA51" s="124">
        <f t="shared" si="16"/>
        <v>1861220.880744571</v>
      </c>
      <c r="BB51" s="111">
        <f t="shared" si="17"/>
        <v>470867.5332319366</v>
      </c>
      <c r="BC51" s="125">
        <f t="shared" si="18"/>
        <v>479634.16533041163</v>
      </c>
      <c r="BD51" s="78">
        <f t="shared" si="19"/>
        <v>16.243439738419955</v>
      </c>
      <c r="BE51" s="16"/>
    </row>
    <row r="52" spans="1:57" ht="12.75">
      <c r="A52" s="67">
        <v>30</v>
      </c>
      <c r="B52" s="110" t="s">
        <v>94</v>
      </c>
      <c r="C52" s="111">
        <v>80</v>
      </c>
      <c r="D52" s="129">
        <v>80000</v>
      </c>
      <c r="E52" s="128">
        <v>80000</v>
      </c>
      <c r="F52" s="128">
        <v>80000</v>
      </c>
      <c r="G52" s="128">
        <v>80000</v>
      </c>
      <c r="H52" s="128">
        <v>80000</v>
      </c>
      <c r="I52" s="128">
        <v>80000</v>
      </c>
      <c r="J52" s="128">
        <v>80000</v>
      </c>
      <c r="K52" s="128">
        <v>80000</v>
      </c>
      <c r="L52" s="128">
        <v>80000</v>
      </c>
      <c r="M52" s="128">
        <v>80000</v>
      </c>
      <c r="N52" s="128">
        <v>80000</v>
      </c>
      <c r="O52" s="128">
        <v>80000</v>
      </c>
      <c r="P52" s="114">
        <v>960000</v>
      </c>
      <c r="Q52" s="115">
        <f t="shared" si="8"/>
        <v>1056000</v>
      </c>
      <c r="R52" s="111">
        <f t="shared" si="9"/>
        <v>60</v>
      </c>
      <c r="S52" s="112"/>
      <c r="T52" s="113"/>
      <c r="U52" s="113"/>
      <c r="V52" s="113"/>
      <c r="W52" s="113"/>
      <c r="X52" s="113"/>
      <c r="Y52" s="113"/>
      <c r="Z52" s="113"/>
      <c r="AA52" s="113">
        <v>30000</v>
      </c>
      <c r="AB52" s="113"/>
      <c r="AC52" s="113"/>
      <c r="AD52" s="113">
        <v>30000</v>
      </c>
      <c r="AE52" s="113"/>
      <c r="AF52" s="113"/>
      <c r="AG52" s="113">
        <v>30000</v>
      </c>
      <c r="AH52" s="116">
        <v>90000</v>
      </c>
      <c r="AI52" s="117">
        <f aca="true" t="shared" si="23" ref="AI52:AI67">ROUND(R52,0)</f>
        <v>60</v>
      </c>
      <c r="AJ52" s="115">
        <f t="shared" si="4"/>
        <v>96000</v>
      </c>
      <c r="AK52" s="118">
        <f t="shared" si="10"/>
        <v>105000</v>
      </c>
      <c r="AL52" s="119">
        <f t="shared" si="5"/>
        <v>1161000</v>
      </c>
      <c r="AM52" s="120">
        <f t="shared" si="11"/>
        <v>223017.86267302456</v>
      </c>
      <c r="AN52" s="121">
        <v>121744</v>
      </c>
      <c r="AO52" s="121">
        <v>121744</v>
      </c>
      <c r="AP52" s="121">
        <f t="shared" si="6"/>
        <v>1039256</v>
      </c>
      <c r="AQ52" s="121">
        <f t="shared" si="12"/>
        <v>101273.86267302456</v>
      </c>
      <c r="AR52" s="121">
        <f t="shared" si="13"/>
        <v>224883.2156540461</v>
      </c>
      <c r="AS52" s="121">
        <v>133918</v>
      </c>
      <c r="AT52" s="121">
        <f t="shared" si="7"/>
        <v>1027082</v>
      </c>
      <c r="AU52" s="121">
        <f t="shared" si="14"/>
        <v>90965.2156540461</v>
      </c>
      <c r="AV52" s="122"/>
      <c r="AW52" s="113">
        <v>4332</v>
      </c>
      <c r="AX52" s="113">
        <v>1320</v>
      </c>
      <c r="AY52" s="113">
        <f t="shared" si="20"/>
        <v>3012</v>
      </c>
      <c r="AZ52" s="123">
        <f t="shared" si="15"/>
        <v>0.6952908587257618</v>
      </c>
      <c r="BA52" s="124">
        <f t="shared" si="16"/>
        <v>807232.6869806094</v>
      </c>
      <c r="BB52" s="111">
        <f t="shared" si="17"/>
        <v>204220.61024304156</v>
      </c>
      <c r="BC52" s="125">
        <f t="shared" si="18"/>
        <v>206183.0354671485</v>
      </c>
      <c r="BD52" s="78">
        <f t="shared" si="19"/>
        <v>19.209118231957326</v>
      </c>
      <c r="BE52" s="16"/>
    </row>
    <row r="53" spans="1:57" ht="12.75">
      <c r="A53" s="67">
        <v>31</v>
      </c>
      <c r="B53" s="127" t="s">
        <v>95</v>
      </c>
      <c r="C53" s="111">
        <v>245</v>
      </c>
      <c r="D53" s="112">
        <v>296645</v>
      </c>
      <c r="E53" s="113">
        <v>268901</v>
      </c>
      <c r="F53" s="113">
        <v>159799</v>
      </c>
      <c r="G53" s="113">
        <v>159799</v>
      </c>
      <c r="H53" s="113">
        <v>159799</v>
      </c>
      <c r="I53" s="113">
        <v>159799</v>
      </c>
      <c r="J53" s="113">
        <v>159799</v>
      </c>
      <c r="K53" s="113">
        <v>159799</v>
      </c>
      <c r="L53" s="113">
        <v>159799</v>
      </c>
      <c r="M53" s="113">
        <v>159799</v>
      </c>
      <c r="N53" s="113">
        <v>268901</v>
      </c>
      <c r="O53" s="113">
        <v>296645</v>
      </c>
      <c r="P53" s="114">
        <v>2409484</v>
      </c>
      <c r="Q53" s="115">
        <f t="shared" si="8"/>
        <v>2650432.4</v>
      </c>
      <c r="R53" s="111">
        <v>150</v>
      </c>
      <c r="S53" s="112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6">
        <f>R53*300*5</f>
        <v>225000</v>
      </c>
      <c r="AI53" s="117">
        <f t="shared" si="23"/>
        <v>150</v>
      </c>
      <c r="AJ53" s="115">
        <f t="shared" si="4"/>
        <v>240000</v>
      </c>
      <c r="AK53" s="118">
        <f t="shared" si="10"/>
        <v>262500</v>
      </c>
      <c r="AL53" s="119">
        <f t="shared" si="5"/>
        <v>2912932.4</v>
      </c>
      <c r="AM53" s="120">
        <f t="shared" si="11"/>
        <v>402589.5352583895</v>
      </c>
      <c r="AN53" s="121">
        <v>131548</v>
      </c>
      <c r="AO53" s="121">
        <v>131548</v>
      </c>
      <c r="AP53" s="121">
        <f t="shared" si="6"/>
        <v>2781384.4</v>
      </c>
      <c r="AQ53" s="121">
        <f t="shared" si="12"/>
        <v>271041.5352583895</v>
      </c>
      <c r="AR53" s="121">
        <f t="shared" si="13"/>
        <v>389875.81419679313</v>
      </c>
      <c r="AS53" s="121">
        <v>144703</v>
      </c>
      <c r="AT53" s="121">
        <f t="shared" si="7"/>
        <v>2768229.4</v>
      </c>
      <c r="AU53" s="121">
        <f t="shared" si="14"/>
        <v>245172.8141967931</v>
      </c>
      <c r="AV53" s="122"/>
      <c r="AW53" s="113">
        <v>3872</v>
      </c>
      <c r="AX53" s="113">
        <v>828</v>
      </c>
      <c r="AY53" s="113">
        <f t="shared" si="20"/>
        <v>3044</v>
      </c>
      <c r="AZ53" s="123">
        <f t="shared" si="15"/>
        <v>0.7861570247933884</v>
      </c>
      <c r="BA53" s="124">
        <f t="shared" si="16"/>
        <v>2290022.2690082644</v>
      </c>
      <c r="BB53" s="111">
        <f t="shared" si="17"/>
        <v>579349.3657898126</v>
      </c>
      <c r="BC53" s="125">
        <f t="shared" si="18"/>
        <v>517310.2879781274</v>
      </c>
      <c r="BD53" s="78">
        <f t="shared" si="19"/>
        <v>13.820764781853143</v>
      </c>
      <c r="BE53" s="16"/>
    </row>
    <row r="54" spans="1:57" ht="12.75">
      <c r="A54" s="67">
        <v>32</v>
      </c>
      <c r="B54" s="110" t="s">
        <v>96</v>
      </c>
      <c r="C54" s="111">
        <v>202</v>
      </c>
      <c r="D54" s="112">
        <v>192988</v>
      </c>
      <c r="E54" s="113">
        <v>193774</v>
      </c>
      <c r="F54" s="113">
        <v>198575</v>
      </c>
      <c r="G54" s="113">
        <v>199268</v>
      </c>
      <c r="H54" s="113">
        <v>207135</v>
      </c>
      <c r="I54" s="113">
        <v>175644</v>
      </c>
      <c r="J54" s="113">
        <v>160911</v>
      </c>
      <c r="K54" s="113">
        <v>167484</v>
      </c>
      <c r="L54" s="113">
        <v>199268</v>
      </c>
      <c r="M54" s="113">
        <v>198575</v>
      </c>
      <c r="N54" s="113">
        <v>193774</v>
      </c>
      <c r="O54" s="113">
        <v>192988</v>
      </c>
      <c r="P54" s="114">
        <v>2280384</v>
      </c>
      <c r="Q54" s="115">
        <f t="shared" si="8"/>
        <v>2508422.4</v>
      </c>
      <c r="R54" s="111">
        <f t="shared" si="9"/>
        <v>184</v>
      </c>
      <c r="S54" s="112"/>
      <c r="T54" s="113">
        <v>2630</v>
      </c>
      <c r="U54" s="113">
        <v>55200</v>
      </c>
      <c r="V54" s="113"/>
      <c r="W54" s="113">
        <v>2630</v>
      </c>
      <c r="X54" s="113">
        <v>55200</v>
      </c>
      <c r="Y54" s="113"/>
      <c r="Z54" s="113">
        <v>2630</v>
      </c>
      <c r="AA54" s="113">
        <v>55200</v>
      </c>
      <c r="AB54" s="113"/>
      <c r="AC54" s="113">
        <v>2630</v>
      </c>
      <c r="AD54" s="113">
        <v>55200</v>
      </c>
      <c r="AE54" s="113"/>
      <c r="AF54" s="113">
        <v>2630</v>
      </c>
      <c r="AG54" s="113">
        <v>55200</v>
      </c>
      <c r="AH54" s="116">
        <v>276000</v>
      </c>
      <c r="AI54" s="117">
        <f t="shared" si="23"/>
        <v>184</v>
      </c>
      <c r="AJ54" s="115">
        <f t="shared" si="4"/>
        <v>294400</v>
      </c>
      <c r="AK54" s="118">
        <f t="shared" si="10"/>
        <v>322000</v>
      </c>
      <c r="AL54" s="119">
        <f t="shared" si="5"/>
        <v>2830422.4</v>
      </c>
      <c r="AM54" s="120">
        <f t="shared" si="11"/>
        <v>374637.8752817122</v>
      </c>
      <c r="AN54" s="121">
        <v>109487</v>
      </c>
      <c r="AO54" s="121">
        <v>109487</v>
      </c>
      <c r="AP54" s="121">
        <f t="shared" si="6"/>
        <v>2720935.4</v>
      </c>
      <c r="AQ54" s="121">
        <f t="shared" si="12"/>
        <v>265150.8752817122</v>
      </c>
      <c r="AR54" s="121">
        <f t="shared" si="13"/>
        <v>360450.4265944998</v>
      </c>
      <c r="AS54" s="121">
        <v>120436</v>
      </c>
      <c r="AT54" s="121">
        <f t="shared" si="7"/>
        <v>2709986.4</v>
      </c>
      <c r="AU54" s="121">
        <f t="shared" si="14"/>
        <v>240014.4265944998</v>
      </c>
      <c r="AV54" s="122"/>
      <c r="AW54" s="113">
        <v>5219</v>
      </c>
      <c r="AX54" s="113">
        <v>1312</v>
      </c>
      <c r="AY54" s="113">
        <f t="shared" si="20"/>
        <v>3907</v>
      </c>
      <c r="AZ54" s="123">
        <f t="shared" si="15"/>
        <v>0.7486108449894616</v>
      </c>
      <c r="BA54" s="124">
        <f t="shared" si="16"/>
        <v>2118884.9045411</v>
      </c>
      <c r="BB54" s="111">
        <f t="shared" si="17"/>
        <v>536053.5756532697</v>
      </c>
      <c r="BC54" s="125">
        <f t="shared" si="18"/>
        <v>502657.2627788213</v>
      </c>
      <c r="BD54" s="78">
        <f t="shared" si="19"/>
        <v>13.236111870854053</v>
      </c>
      <c r="BE54" s="16"/>
    </row>
    <row r="55" spans="1:57" ht="12.75">
      <c r="A55" s="67">
        <v>33</v>
      </c>
      <c r="B55" s="110" t="s">
        <v>97</v>
      </c>
      <c r="C55" s="111">
        <v>231</v>
      </c>
      <c r="D55" s="112">
        <v>294164</v>
      </c>
      <c r="E55" s="113">
        <v>294164</v>
      </c>
      <c r="F55" s="113">
        <v>298645</v>
      </c>
      <c r="G55" s="113">
        <v>290000</v>
      </c>
      <c r="H55" s="113">
        <v>233083</v>
      </c>
      <c r="I55" s="113">
        <v>235000</v>
      </c>
      <c r="J55" s="113">
        <v>230000</v>
      </c>
      <c r="K55" s="113">
        <v>230000</v>
      </c>
      <c r="L55" s="113">
        <v>230000</v>
      </c>
      <c r="M55" s="113">
        <v>298645</v>
      </c>
      <c r="N55" s="113">
        <v>294164</v>
      </c>
      <c r="O55" s="113">
        <v>294164</v>
      </c>
      <c r="P55" s="114">
        <v>3222029</v>
      </c>
      <c r="Q55" s="115">
        <f t="shared" si="8"/>
        <v>3544231.9</v>
      </c>
      <c r="R55" s="111">
        <f t="shared" si="9"/>
        <v>231</v>
      </c>
      <c r="S55" s="112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6">
        <v>346500</v>
      </c>
      <c r="AI55" s="117">
        <f t="shared" si="23"/>
        <v>231</v>
      </c>
      <c r="AJ55" s="115">
        <f t="shared" si="4"/>
        <v>369600</v>
      </c>
      <c r="AK55" s="118">
        <f t="shared" si="10"/>
        <v>404250</v>
      </c>
      <c r="AL55" s="119">
        <f t="shared" si="5"/>
        <v>3948481.9</v>
      </c>
      <c r="AM55" s="120">
        <f t="shared" si="11"/>
        <v>674668.4034600339</v>
      </c>
      <c r="AN55" s="121">
        <f>191195+130000</f>
        <v>321195</v>
      </c>
      <c r="AO55" s="121">
        <v>191195</v>
      </c>
      <c r="AP55" s="121">
        <f t="shared" si="6"/>
        <v>3627286.9</v>
      </c>
      <c r="AQ55" s="121">
        <f t="shared" si="12"/>
        <v>353473.4034600339</v>
      </c>
      <c r="AR55" s="121">
        <f t="shared" si="13"/>
        <v>541391.0212841162</v>
      </c>
      <c r="AS55" s="121">
        <v>210314</v>
      </c>
      <c r="AT55" s="121">
        <f t="shared" si="7"/>
        <v>3738167.9</v>
      </c>
      <c r="AU55" s="121">
        <f t="shared" si="14"/>
        <v>331077.0212841162</v>
      </c>
      <c r="AV55" s="122"/>
      <c r="AW55" s="113">
        <v>1659</v>
      </c>
      <c r="AX55" s="113">
        <v>503</v>
      </c>
      <c r="AY55" s="113">
        <f t="shared" si="20"/>
        <v>1156</v>
      </c>
      <c r="AZ55" s="123">
        <f t="shared" si="15"/>
        <v>0.6968053044002411</v>
      </c>
      <c r="BA55" s="124">
        <f t="shared" si="16"/>
        <v>2751323.1322483425</v>
      </c>
      <c r="BB55" s="111">
        <f t="shared" si="17"/>
        <v>696053.1927234135</v>
      </c>
      <c r="BC55" s="125">
        <f t="shared" si="18"/>
        <v>701214.4561835433</v>
      </c>
      <c r="BD55" s="78">
        <f t="shared" si="19"/>
        <v>17.086779692722764</v>
      </c>
      <c r="BE55" s="16"/>
    </row>
    <row r="56" spans="1:57" ht="12.75">
      <c r="A56" s="67">
        <v>34</v>
      </c>
      <c r="B56" s="110" t="s">
        <v>98</v>
      </c>
      <c r="C56" s="111">
        <v>188</v>
      </c>
      <c r="D56" s="112">
        <v>141534</v>
      </c>
      <c r="E56" s="113">
        <v>136559</v>
      </c>
      <c r="F56" s="113">
        <v>136559</v>
      </c>
      <c r="G56" s="113">
        <v>136559</v>
      </c>
      <c r="H56" s="113">
        <v>136559</v>
      </c>
      <c r="I56" s="113">
        <v>136559</v>
      </c>
      <c r="J56" s="113">
        <v>136559</v>
      </c>
      <c r="K56" s="113">
        <v>136559</v>
      </c>
      <c r="L56" s="113">
        <v>136559</v>
      </c>
      <c r="M56" s="113">
        <v>136559</v>
      </c>
      <c r="N56" s="113">
        <v>136559</v>
      </c>
      <c r="O56" s="113">
        <v>136559</v>
      </c>
      <c r="P56" s="114">
        <v>1643683</v>
      </c>
      <c r="Q56" s="115">
        <f t="shared" si="8"/>
        <v>1808051.3</v>
      </c>
      <c r="R56" s="111">
        <f t="shared" si="9"/>
        <v>188</v>
      </c>
      <c r="S56" s="112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6">
        <v>282000</v>
      </c>
      <c r="AI56" s="117">
        <f t="shared" si="23"/>
        <v>188</v>
      </c>
      <c r="AJ56" s="115">
        <f t="shared" si="4"/>
        <v>300800</v>
      </c>
      <c r="AK56" s="118">
        <f t="shared" si="10"/>
        <v>329000</v>
      </c>
      <c r="AL56" s="119">
        <f t="shared" si="5"/>
        <v>2137051.3</v>
      </c>
      <c r="AM56" s="120">
        <f t="shared" si="11"/>
        <v>456772.571282536</v>
      </c>
      <c r="AN56" s="121">
        <v>275353</v>
      </c>
      <c r="AO56" s="121">
        <v>275353</v>
      </c>
      <c r="AP56" s="121">
        <f t="shared" si="6"/>
        <v>1861698.2999999998</v>
      </c>
      <c r="AQ56" s="121">
        <f t="shared" si="12"/>
        <v>181419.57128253602</v>
      </c>
      <c r="AR56" s="121">
        <f t="shared" si="13"/>
        <v>465333.7055320187</v>
      </c>
      <c r="AS56" s="121">
        <v>302888</v>
      </c>
      <c r="AT56" s="121">
        <f t="shared" si="7"/>
        <v>1834163.2999999998</v>
      </c>
      <c r="AU56" s="121">
        <f t="shared" si="14"/>
        <v>162445.7055320187</v>
      </c>
      <c r="AV56" s="122"/>
      <c r="AW56" s="113">
        <v>5067</v>
      </c>
      <c r="AX56" s="113">
        <v>1451</v>
      </c>
      <c r="AY56" s="113">
        <f t="shared" si="20"/>
        <v>3616</v>
      </c>
      <c r="AZ56" s="123">
        <f t="shared" si="15"/>
        <v>0.7136372607065324</v>
      </c>
      <c r="BA56" s="124">
        <f t="shared" si="16"/>
        <v>1525079.4357213338</v>
      </c>
      <c r="BB56" s="111">
        <f t="shared" si="17"/>
        <v>385827.60343500023</v>
      </c>
      <c r="BC56" s="125">
        <f t="shared" si="18"/>
        <v>379520.8647571195</v>
      </c>
      <c r="BD56" s="78">
        <f t="shared" si="19"/>
        <v>21.373963801549174</v>
      </c>
      <c r="BE56" s="16"/>
    </row>
    <row r="57" spans="1:57" ht="12.75">
      <c r="A57" s="67">
        <v>35</v>
      </c>
      <c r="B57" s="110" t="s">
        <v>99</v>
      </c>
      <c r="C57" s="111">
        <v>125</v>
      </c>
      <c r="D57" s="112">
        <v>76140</v>
      </c>
      <c r="E57" s="113">
        <v>74506</v>
      </c>
      <c r="F57" s="113">
        <v>73873</v>
      </c>
      <c r="G57" s="113">
        <v>71909</v>
      </c>
      <c r="H57" s="113">
        <v>70493</v>
      </c>
      <c r="I57" s="113">
        <v>69994</v>
      </c>
      <c r="J57" s="113">
        <v>69408</v>
      </c>
      <c r="K57" s="113">
        <v>70250</v>
      </c>
      <c r="L57" s="113">
        <v>67711</v>
      </c>
      <c r="M57" s="113">
        <v>73873</v>
      </c>
      <c r="N57" s="113">
        <v>74506</v>
      </c>
      <c r="O57" s="113">
        <v>76140</v>
      </c>
      <c r="P57" s="114">
        <v>868803</v>
      </c>
      <c r="Q57" s="115">
        <f t="shared" si="8"/>
        <v>955683.3</v>
      </c>
      <c r="R57" s="111">
        <f t="shared" si="9"/>
        <v>36.93333333333333</v>
      </c>
      <c r="S57" s="112"/>
      <c r="T57" s="113">
        <v>17250</v>
      </c>
      <c r="U57" s="113">
        <v>11000</v>
      </c>
      <c r="V57" s="113"/>
      <c r="W57" s="113">
        <v>16500</v>
      </c>
      <c r="X57" s="113">
        <v>11100</v>
      </c>
      <c r="Y57" s="113"/>
      <c r="Z57" s="113">
        <v>16500</v>
      </c>
      <c r="AA57" s="113">
        <v>11100</v>
      </c>
      <c r="AB57" s="113"/>
      <c r="AC57" s="113">
        <v>16500</v>
      </c>
      <c r="AD57" s="113">
        <v>11100</v>
      </c>
      <c r="AE57" s="113"/>
      <c r="AF57" s="113">
        <v>16500</v>
      </c>
      <c r="AG57" s="113">
        <v>11100</v>
      </c>
      <c r="AH57" s="116">
        <v>55400</v>
      </c>
      <c r="AI57" s="117">
        <f t="shared" si="23"/>
        <v>37</v>
      </c>
      <c r="AJ57" s="115">
        <f t="shared" si="4"/>
        <v>59093.33333333333</v>
      </c>
      <c r="AK57" s="118">
        <f t="shared" si="10"/>
        <v>64750</v>
      </c>
      <c r="AL57" s="119">
        <f t="shared" si="5"/>
        <v>1020433.3</v>
      </c>
      <c r="AM57" s="120">
        <f t="shared" si="11"/>
        <v>193832.9764018904</v>
      </c>
      <c r="AN57" s="121">
        <v>104585</v>
      </c>
      <c r="AO57" s="121">
        <v>104585</v>
      </c>
      <c r="AP57" s="121">
        <f t="shared" si="6"/>
        <v>915848.3</v>
      </c>
      <c r="AQ57" s="121">
        <f t="shared" si="12"/>
        <v>89247.9764018904</v>
      </c>
      <c r="AR57" s="121">
        <f t="shared" si="13"/>
        <v>195231.30045445822</v>
      </c>
      <c r="AS57" s="121">
        <v>115044</v>
      </c>
      <c r="AT57" s="121">
        <f t="shared" si="7"/>
        <v>905389.3</v>
      </c>
      <c r="AU57" s="121">
        <f t="shared" si="14"/>
        <v>80187.3004544582</v>
      </c>
      <c r="AV57" s="122"/>
      <c r="AW57" s="113">
        <v>2940</v>
      </c>
      <c r="AX57" s="113">
        <v>563</v>
      </c>
      <c r="AY57" s="113">
        <f t="shared" si="20"/>
        <v>2377</v>
      </c>
      <c r="AZ57" s="123">
        <f t="shared" si="15"/>
        <v>0.8085034013605442</v>
      </c>
      <c r="BA57" s="124">
        <f t="shared" si="16"/>
        <v>825023.7939115646</v>
      </c>
      <c r="BB57" s="111">
        <f t="shared" si="17"/>
        <v>208721.55621926187</v>
      </c>
      <c r="BC57" s="125">
        <f t="shared" si="18"/>
        <v>181219.66863545167</v>
      </c>
      <c r="BD57" s="78">
        <f t="shared" si="19"/>
        <v>18.995163760521184</v>
      </c>
      <c r="BE57" s="16"/>
    </row>
    <row r="58" spans="1:57" ht="12.75">
      <c r="A58" s="67">
        <v>36</v>
      </c>
      <c r="B58" s="110" t="s">
        <v>100</v>
      </c>
      <c r="C58" s="111">
        <v>63</v>
      </c>
      <c r="D58" s="112">
        <v>90000</v>
      </c>
      <c r="E58" s="113">
        <v>95000</v>
      </c>
      <c r="F58" s="113">
        <v>94000</v>
      </c>
      <c r="G58" s="113">
        <v>94000</v>
      </c>
      <c r="H58" s="113">
        <v>88000</v>
      </c>
      <c r="I58" s="113">
        <v>87000</v>
      </c>
      <c r="J58" s="113">
        <v>87000</v>
      </c>
      <c r="K58" s="113">
        <v>87000</v>
      </c>
      <c r="L58" s="113">
        <v>87902</v>
      </c>
      <c r="M58" s="113">
        <v>87000</v>
      </c>
      <c r="N58" s="113">
        <v>87000</v>
      </c>
      <c r="O58" s="113">
        <v>87000</v>
      </c>
      <c r="P58" s="114">
        <v>1070902</v>
      </c>
      <c r="Q58" s="115">
        <f t="shared" si="8"/>
        <v>1177992.2</v>
      </c>
      <c r="R58" s="111">
        <v>8</v>
      </c>
      <c r="S58" s="112"/>
      <c r="T58" s="113">
        <v>16500</v>
      </c>
      <c r="U58" s="113"/>
      <c r="V58" s="113"/>
      <c r="W58" s="113">
        <v>16500</v>
      </c>
      <c r="X58" s="113"/>
      <c r="Y58" s="113"/>
      <c r="Z58" s="113">
        <v>16500</v>
      </c>
      <c r="AA58" s="113"/>
      <c r="AB58" s="113"/>
      <c r="AC58" s="113">
        <v>16500</v>
      </c>
      <c r="AD58" s="113"/>
      <c r="AE58" s="113"/>
      <c r="AF58" s="113">
        <v>16500</v>
      </c>
      <c r="AG58" s="113"/>
      <c r="AH58" s="116">
        <f>R58*300*5</f>
        <v>12000</v>
      </c>
      <c r="AI58" s="117">
        <f t="shared" si="23"/>
        <v>8</v>
      </c>
      <c r="AJ58" s="115">
        <f t="shared" si="4"/>
        <v>12800</v>
      </c>
      <c r="AK58" s="118">
        <f t="shared" si="10"/>
        <v>14000</v>
      </c>
      <c r="AL58" s="119">
        <f t="shared" si="5"/>
        <v>1191992.2</v>
      </c>
      <c r="AM58" s="120">
        <f t="shared" si="11"/>
        <v>338129.4938494828</v>
      </c>
      <c r="AN58" s="121">
        <v>245938</v>
      </c>
      <c r="AO58" s="121">
        <v>245938</v>
      </c>
      <c r="AP58" s="121">
        <f t="shared" si="6"/>
        <v>946054.2</v>
      </c>
      <c r="AQ58" s="121">
        <f t="shared" si="12"/>
        <v>92191.49384948281</v>
      </c>
      <c r="AR58" s="121">
        <f t="shared" si="13"/>
        <v>352142.6462868792</v>
      </c>
      <c r="AS58" s="121">
        <v>270532</v>
      </c>
      <c r="AT58" s="121">
        <f t="shared" si="7"/>
        <v>921460.2</v>
      </c>
      <c r="AU58" s="121">
        <f t="shared" si="14"/>
        <v>81610.64628687919</v>
      </c>
      <c r="AV58" s="122"/>
      <c r="AW58" s="113">
        <v>3836</v>
      </c>
      <c r="AX58" s="113">
        <v>1308</v>
      </c>
      <c r="AY58" s="113">
        <f t="shared" si="20"/>
        <v>2528</v>
      </c>
      <c r="AZ58" s="123">
        <f t="shared" si="15"/>
        <v>0.6590198123044838</v>
      </c>
      <c r="BA58" s="124">
        <f t="shared" si="16"/>
        <v>785546.4759124087</v>
      </c>
      <c r="BB58" s="111">
        <f t="shared" si="17"/>
        <v>198734.24759985768</v>
      </c>
      <c r="BC58" s="125">
        <f t="shared" si="18"/>
        <v>211686.96817326816</v>
      </c>
      <c r="BD58" s="78">
        <f t="shared" si="19"/>
        <v>28.366753897339493</v>
      </c>
      <c r="BE58" s="16"/>
    </row>
    <row r="59" spans="1:57" ht="12.75">
      <c r="A59" s="67">
        <v>37</v>
      </c>
      <c r="B59" s="110" t="s">
        <v>101</v>
      </c>
      <c r="C59" s="111">
        <v>83</v>
      </c>
      <c r="D59" s="112">
        <v>82625</v>
      </c>
      <c r="E59" s="113">
        <v>82625</v>
      </c>
      <c r="F59" s="113">
        <v>82625</v>
      </c>
      <c r="G59" s="113">
        <v>82625</v>
      </c>
      <c r="H59" s="113">
        <v>83625</v>
      </c>
      <c r="I59" s="113">
        <v>83522</v>
      </c>
      <c r="J59" s="113">
        <v>83522</v>
      </c>
      <c r="K59" s="113">
        <v>81009</v>
      </c>
      <c r="L59" s="113">
        <v>81192</v>
      </c>
      <c r="M59" s="113">
        <v>82625</v>
      </c>
      <c r="N59" s="113">
        <v>82625</v>
      </c>
      <c r="O59" s="113">
        <v>82625</v>
      </c>
      <c r="P59" s="114">
        <v>991245</v>
      </c>
      <c r="Q59" s="115">
        <f t="shared" si="8"/>
        <v>1090369.5</v>
      </c>
      <c r="R59" s="111">
        <f t="shared" si="9"/>
        <v>50</v>
      </c>
      <c r="S59" s="112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6">
        <v>75000</v>
      </c>
      <c r="AI59" s="117">
        <f t="shared" si="23"/>
        <v>50</v>
      </c>
      <c r="AJ59" s="115">
        <f t="shared" si="4"/>
        <v>80000</v>
      </c>
      <c r="AK59" s="118">
        <f t="shared" si="10"/>
        <v>87500</v>
      </c>
      <c r="AL59" s="119">
        <f t="shared" si="5"/>
        <v>1177869.5</v>
      </c>
      <c r="AM59" s="120">
        <f t="shared" si="11"/>
        <v>288082.26283242175</v>
      </c>
      <c r="AN59" s="121">
        <v>192012</v>
      </c>
      <c r="AO59" s="121">
        <v>192012</v>
      </c>
      <c r="AP59" s="121">
        <f t="shared" si="6"/>
        <v>985857.5</v>
      </c>
      <c r="AQ59" s="121">
        <f t="shared" si="12"/>
        <v>96070.26283242177</v>
      </c>
      <c r="AR59" s="121">
        <f t="shared" si="13"/>
        <v>296826.53133039566</v>
      </c>
      <c r="AS59" s="121">
        <v>211213</v>
      </c>
      <c r="AT59" s="121">
        <f t="shared" si="7"/>
        <v>966656.5</v>
      </c>
      <c r="AU59" s="121">
        <f t="shared" si="14"/>
        <v>85613.53133039565</v>
      </c>
      <c r="AV59" s="122"/>
      <c r="AW59" s="113">
        <v>2869</v>
      </c>
      <c r="AX59" s="113">
        <v>896</v>
      </c>
      <c r="AY59" s="113">
        <f t="shared" si="20"/>
        <v>1973</v>
      </c>
      <c r="AZ59" s="123">
        <f t="shared" si="15"/>
        <v>0.6876960613454165</v>
      </c>
      <c r="BA59" s="124">
        <f t="shared" si="16"/>
        <v>810016.215928895</v>
      </c>
      <c r="BB59" s="111">
        <f t="shared" si="17"/>
        <v>204924.8111377976</v>
      </c>
      <c r="BC59" s="125">
        <f t="shared" si="18"/>
        <v>209178.90516293925</v>
      </c>
      <c r="BD59" s="78">
        <f t="shared" si="19"/>
        <v>24.457910051361523</v>
      </c>
      <c r="BE59" s="16"/>
    </row>
    <row r="60" spans="1:57" ht="12.75">
      <c r="A60" s="67">
        <v>38</v>
      </c>
      <c r="B60" s="110" t="s">
        <v>102</v>
      </c>
      <c r="C60" s="111">
        <v>143</v>
      </c>
      <c r="D60" s="112">
        <v>194000</v>
      </c>
      <c r="E60" s="113">
        <v>181548</v>
      </c>
      <c r="F60" s="113">
        <v>176570</v>
      </c>
      <c r="G60" s="113">
        <v>155347</v>
      </c>
      <c r="H60" s="113">
        <v>142423</v>
      </c>
      <c r="I60" s="113">
        <v>135139</v>
      </c>
      <c r="J60" s="113">
        <v>132141</v>
      </c>
      <c r="K60" s="113">
        <v>90740</v>
      </c>
      <c r="L60" s="113">
        <v>93709</v>
      </c>
      <c r="M60" s="113">
        <v>93709</v>
      </c>
      <c r="N60" s="113">
        <v>93709</v>
      </c>
      <c r="O60" s="113">
        <v>93709</v>
      </c>
      <c r="P60" s="114">
        <v>1582744</v>
      </c>
      <c r="Q60" s="115">
        <f t="shared" si="8"/>
        <v>1741018.4</v>
      </c>
      <c r="R60" s="111">
        <f t="shared" si="9"/>
        <v>132</v>
      </c>
      <c r="S60" s="112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6">
        <v>198000</v>
      </c>
      <c r="AI60" s="117">
        <f t="shared" si="23"/>
        <v>132</v>
      </c>
      <c r="AJ60" s="115">
        <f t="shared" si="4"/>
        <v>211200</v>
      </c>
      <c r="AK60" s="118">
        <f t="shared" si="10"/>
        <v>231000</v>
      </c>
      <c r="AL60" s="119">
        <f t="shared" si="5"/>
        <v>1972018.4</v>
      </c>
      <c r="AM60" s="120">
        <f t="shared" si="11"/>
        <v>290662.8370010454</v>
      </c>
      <c r="AN60" s="121">
        <v>109127</v>
      </c>
      <c r="AO60" s="121">
        <v>109127</v>
      </c>
      <c r="AP60" s="121">
        <f t="shared" si="6"/>
        <v>1862891.4</v>
      </c>
      <c r="AQ60" s="121">
        <f t="shared" si="12"/>
        <v>181535.8370010454</v>
      </c>
      <c r="AR60" s="121">
        <f t="shared" si="13"/>
        <v>284062.6178882026</v>
      </c>
      <c r="AS60" s="121">
        <v>120039</v>
      </c>
      <c r="AT60" s="121">
        <f t="shared" si="7"/>
        <v>1851979.4</v>
      </c>
      <c r="AU60" s="121">
        <f t="shared" si="14"/>
        <v>164023.6178882026</v>
      </c>
      <c r="AV60" s="122"/>
      <c r="AW60" s="113">
        <v>3291</v>
      </c>
      <c r="AX60" s="113">
        <v>1494</v>
      </c>
      <c r="AY60" s="113">
        <f t="shared" si="20"/>
        <v>1797</v>
      </c>
      <c r="AZ60" s="123">
        <f t="shared" si="15"/>
        <v>0.5460346399270738</v>
      </c>
      <c r="BA60" s="124">
        <f t="shared" si="16"/>
        <v>1076790.356973564</v>
      </c>
      <c r="BB60" s="111">
        <f t="shared" si="17"/>
        <v>272415.6087230473</v>
      </c>
      <c r="BC60" s="125">
        <f t="shared" si="18"/>
        <v>350212.52343589097</v>
      </c>
      <c r="BD60" s="78">
        <f t="shared" si="19"/>
        <v>14.739357249457989</v>
      </c>
      <c r="BE60" s="16"/>
    </row>
    <row r="61" spans="1:57" ht="12.75">
      <c r="A61" s="67">
        <v>39</v>
      </c>
      <c r="B61" s="127" t="s">
        <v>103</v>
      </c>
      <c r="C61" s="111">
        <v>383</v>
      </c>
      <c r="D61" s="112">
        <v>518006</v>
      </c>
      <c r="E61" s="113">
        <v>221700</v>
      </c>
      <c r="F61" s="113">
        <v>407842</v>
      </c>
      <c r="G61" s="113">
        <v>410842</v>
      </c>
      <c r="H61" s="113">
        <v>407917</v>
      </c>
      <c r="I61" s="113">
        <v>407705</v>
      </c>
      <c r="J61" s="113">
        <v>407705</v>
      </c>
      <c r="K61" s="113">
        <v>407917</v>
      </c>
      <c r="L61" s="113">
        <v>386364</v>
      </c>
      <c r="M61" s="113">
        <v>407842</v>
      </c>
      <c r="N61" s="113">
        <v>221700</v>
      </c>
      <c r="O61" s="113">
        <v>518006</v>
      </c>
      <c r="P61" s="114">
        <v>4723546</v>
      </c>
      <c r="Q61" s="115">
        <f t="shared" si="8"/>
        <v>5195900.6</v>
      </c>
      <c r="R61" s="111">
        <v>383</v>
      </c>
      <c r="S61" s="112"/>
      <c r="T61" s="113">
        <v>111600</v>
      </c>
      <c r="U61" s="113"/>
      <c r="V61" s="113"/>
      <c r="W61" s="113">
        <v>111600</v>
      </c>
      <c r="X61" s="113"/>
      <c r="Y61" s="113"/>
      <c r="Z61" s="113">
        <v>111600</v>
      </c>
      <c r="AA61" s="113"/>
      <c r="AB61" s="113"/>
      <c r="AC61" s="113">
        <v>111600</v>
      </c>
      <c r="AD61" s="113"/>
      <c r="AE61" s="113"/>
      <c r="AF61" s="113">
        <v>111600</v>
      </c>
      <c r="AG61" s="113"/>
      <c r="AH61" s="116">
        <f>R61*300*5</f>
        <v>574500</v>
      </c>
      <c r="AI61" s="117">
        <f t="shared" si="23"/>
        <v>383</v>
      </c>
      <c r="AJ61" s="115">
        <f t="shared" si="4"/>
        <v>612800</v>
      </c>
      <c r="AK61" s="118">
        <f t="shared" si="10"/>
        <v>670250</v>
      </c>
      <c r="AL61" s="119">
        <f t="shared" si="5"/>
        <v>5866150.6</v>
      </c>
      <c r="AM61" s="120">
        <f t="shared" si="11"/>
        <v>711619.3604376925</v>
      </c>
      <c r="AN61" s="121">
        <f>205085-50000</f>
        <v>155085</v>
      </c>
      <c r="AO61" s="121">
        <v>205085</v>
      </c>
      <c r="AP61" s="121">
        <f t="shared" si="6"/>
        <v>5711065.6</v>
      </c>
      <c r="AQ61" s="121">
        <f t="shared" si="12"/>
        <v>556534.3604376925</v>
      </c>
      <c r="AR61" s="121">
        <f t="shared" si="13"/>
        <v>725158.3107474074</v>
      </c>
      <c r="AS61" s="121">
        <v>225593</v>
      </c>
      <c r="AT61" s="121">
        <f t="shared" si="7"/>
        <v>5640557.6</v>
      </c>
      <c r="AU61" s="121">
        <f t="shared" si="14"/>
        <v>499565.3107474074</v>
      </c>
      <c r="AV61" s="122"/>
      <c r="AW61" s="113">
        <v>3822</v>
      </c>
      <c r="AX61" s="113">
        <v>728</v>
      </c>
      <c r="AY61" s="113">
        <f t="shared" si="20"/>
        <v>3094</v>
      </c>
      <c r="AZ61" s="123">
        <f t="shared" si="15"/>
        <v>0.8095238095238095</v>
      </c>
      <c r="BA61" s="124">
        <f t="shared" si="16"/>
        <v>4748788.580952381</v>
      </c>
      <c r="BB61" s="111">
        <f t="shared" si="17"/>
        <v>1201389.0388219354</v>
      </c>
      <c r="BC61" s="125">
        <f t="shared" si="18"/>
        <v>1041774.9674551544</v>
      </c>
      <c r="BD61" s="78">
        <f t="shared" si="19"/>
        <v>12.130942571397547</v>
      </c>
      <c r="BE61" s="16"/>
    </row>
    <row r="62" spans="1:57" ht="12.75">
      <c r="A62" s="67">
        <v>40</v>
      </c>
      <c r="B62" s="110" t="s">
        <v>104</v>
      </c>
      <c r="C62" s="111">
        <v>209</v>
      </c>
      <c r="D62" s="112">
        <v>236010</v>
      </c>
      <c r="E62" s="113">
        <v>236010</v>
      </c>
      <c r="F62" s="113">
        <v>214435</v>
      </c>
      <c r="G62" s="113">
        <v>208164</v>
      </c>
      <c r="H62" s="113">
        <v>208164</v>
      </c>
      <c r="I62" s="113">
        <v>63860</v>
      </c>
      <c r="J62" s="113">
        <v>211444</v>
      </c>
      <c r="K62" s="113">
        <v>211444</v>
      </c>
      <c r="L62" s="113">
        <v>148066</v>
      </c>
      <c r="M62" s="113">
        <v>214435</v>
      </c>
      <c r="N62" s="113">
        <v>236010</v>
      </c>
      <c r="O62" s="113">
        <v>236010</v>
      </c>
      <c r="P62" s="114">
        <v>2424052</v>
      </c>
      <c r="Q62" s="115">
        <f t="shared" si="8"/>
        <v>2666457.2</v>
      </c>
      <c r="R62" s="111">
        <f t="shared" si="9"/>
        <v>196.5</v>
      </c>
      <c r="S62" s="112"/>
      <c r="T62" s="113">
        <v>3750</v>
      </c>
      <c r="U62" s="113">
        <v>58200</v>
      </c>
      <c r="V62" s="113"/>
      <c r="W62" s="113">
        <v>3750</v>
      </c>
      <c r="X62" s="113">
        <v>58200</v>
      </c>
      <c r="Y62" s="113"/>
      <c r="Z62" s="113">
        <v>3750</v>
      </c>
      <c r="AA62" s="113">
        <v>59450</v>
      </c>
      <c r="AB62" s="113"/>
      <c r="AC62" s="113">
        <v>3750</v>
      </c>
      <c r="AD62" s="113">
        <v>59450</v>
      </c>
      <c r="AE62" s="113"/>
      <c r="AF62" s="113">
        <v>3750</v>
      </c>
      <c r="AG62" s="113">
        <v>59450</v>
      </c>
      <c r="AH62" s="116">
        <v>294750</v>
      </c>
      <c r="AI62" s="117">
        <f t="shared" si="23"/>
        <v>197</v>
      </c>
      <c r="AJ62" s="115">
        <f t="shared" si="4"/>
        <v>314400</v>
      </c>
      <c r="AK62" s="118">
        <f t="shared" si="10"/>
        <v>344750</v>
      </c>
      <c r="AL62" s="119">
        <f t="shared" si="5"/>
        <v>3011207.2</v>
      </c>
      <c r="AM62" s="120">
        <f t="shared" si="11"/>
        <v>434289.60410531244</v>
      </c>
      <c r="AN62" s="121">
        <v>156060</v>
      </c>
      <c r="AO62" s="121">
        <v>156060</v>
      </c>
      <c r="AP62" s="121">
        <f t="shared" si="6"/>
        <v>2855147.2</v>
      </c>
      <c r="AQ62" s="121">
        <f t="shared" si="12"/>
        <v>278229.60410531244</v>
      </c>
      <c r="AR62" s="121">
        <f t="shared" si="13"/>
        <v>423155.573114253</v>
      </c>
      <c r="AS62" s="121">
        <v>171667</v>
      </c>
      <c r="AT62" s="121">
        <f t="shared" si="7"/>
        <v>2839540.2</v>
      </c>
      <c r="AU62" s="121">
        <f t="shared" si="14"/>
        <v>251488.57311425303</v>
      </c>
      <c r="AV62" s="122"/>
      <c r="AW62" s="113">
        <v>5885</v>
      </c>
      <c r="AX62" s="113">
        <v>1641</v>
      </c>
      <c r="AY62" s="113">
        <f t="shared" si="20"/>
        <v>4244</v>
      </c>
      <c r="AZ62" s="123">
        <f t="shared" si="15"/>
        <v>0.7211554800339847</v>
      </c>
      <c r="BA62" s="124">
        <f t="shared" si="16"/>
        <v>2171548.573797791</v>
      </c>
      <c r="BB62" s="111">
        <f t="shared" si="17"/>
        <v>549376.8798835126</v>
      </c>
      <c r="BC62" s="125">
        <f t="shared" si="18"/>
        <v>534762.9982054547</v>
      </c>
      <c r="BD62" s="78">
        <f t="shared" si="19"/>
        <v>14.422441740485757</v>
      </c>
      <c r="BE62" s="16"/>
    </row>
    <row r="63" spans="1:57" ht="12.75">
      <c r="A63" s="67">
        <v>41</v>
      </c>
      <c r="B63" s="110" t="s">
        <v>105</v>
      </c>
      <c r="C63" s="111">
        <v>107</v>
      </c>
      <c r="D63" s="112">
        <v>136001</v>
      </c>
      <c r="E63" s="113">
        <v>132923</v>
      </c>
      <c r="F63" s="113">
        <v>134281</v>
      </c>
      <c r="G63" s="113">
        <v>137296</v>
      </c>
      <c r="H63" s="113">
        <v>137296</v>
      </c>
      <c r="I63" s="113">
        <v>137296</v>
      </c>
      <c r="J63" s="113">
        <v>137296</v>
      </c>
      <c r="K63" s="113">
        <v>137296</v>
      </c>
      <c r="L63" s="113">
        <v>137296</v>
      </c>
      <c r="M63" s="113">
        <v>134281</v>
      </c>
      <c r="N63" s="113">
        <v>132923</v>
      </c>
      <c r="O63" s="113">
        <v>136001</v>
      </c>
      <c r="P63" s="114">
        <v>1630186</v>
      </c>
      <c r="Q63" s="115">
        <f t="shared" si="8"/>
        <v>1793204.6</v>
      </c>
      <c r="R63" s="111">
        <f t="shared" si="9"/>
        <v>81.4</v>
      </c>
      <c r="S63" s="112"/>
      <c r="T63" s="113">
        <v>6750</v>
      </c>
      <c r="U63" s="113">
        <v>24000</v>
      </c>
      <c r="V63" s="113"/>
      <c r="W63" s="113">
        <v>6750</v>
      </c>
      <c r="X63" s="113">
        <v>24300</v>
      </c>
      <c r="Y63" s="113"/>
      <c r="Z63" s="113">
        <v>6750</v>
      </c>
      <c r="AA63" s="113">
        <v>24600</v>
      </c>
      <c r="AB63" s="113"/>
      <c r="AC63" s="113">
        <v>6750</v>
      </c>
      <c r="AD63" s="113">
        <v>24600</v>
      </c>
      <c r="AE63" s="113"/>
      <c r="AF63" s="113">
        <v>6750</v>
      </c>
      <c r="AG63" s="113">
        <v>24600</v>
      </c>
      <c r="AH63" s="116">
        <v>122100</v>
      </c>
      <c r="AI63" s="117">
        <f t="shared" si="23"/>
        <v>81</v>
      </c>
      <c r="AJ63" s="115">
        <f t="shared" si="4"/>
        <v>130240.00000000001</v>
      </c>
      <c r="AK63" s="118">
        <f t="shared" si="10"/>
        <v>141750</v>
      </c>
      <c r="AL63" s="119">
        <f t="shared" si="5"/>
        <v>1934954.6</v>
      </c>
      <c r="AM63" s="120">
        <f t="shared" si="11"/>
        <v>464363.6023192203</v>
      </c>
      <c r="AN63" s="121">
        <v>305584</v>
      </c>
      <c r="AO63" s="121">
        <v>305584</v>
      </c>
      <c r="AP63" s="121">
        <f t="shared" si="6"/>
        <v>1629370.6</v>
      </c>
      <c r="AQ63" s="121">
        <f t="shared" si="12"/>
        <v>158779.6023192203</v>
      </c>
      <c r="AR63" s="121">
        <f t="shared" si="13"/>
        <v>477744.39305740973</v>
      </c>
      <c r="AS63" s="121">
        <v>336143</v>
      </c>
      <c r="AT63" s="121">
        <f t="shared" si="7"/>
        <v>1598811.6</v>
      </c>
      <c r="AU63" s="121">
        <f t="shared" si="14"/>
        <v>141601.39305740973</v>
      </c>
      <c r="AV63" s="122"/>
      <c r="AW63" s="113">
        <v>1642</v>
      </c>
      <c r="AX63" s="113">
        <v>360</v>
      </c>
      <c r="AY63" s="113">
        <f t="shared" si="20"/>
        <v>1282</v>
      </c>
      <c r="AZ63" s="123">
        <f t="shared" si="15"/>
        <v>0.7807551766138855</v>
      </c>
      <c r="BA63" s="124">
        <f t="shared" si="16"/>
        <v>1510725.8204628502</v>
      </c>
      <c r="BB63" s="111">
        <f t="shared" si="17"/>
        <v>382196.3034213132</v>
      </c>
      <c r="BC63" s="125">
        <f t="shared" si="18"/>
        <v>343630.32981836534</v>
      </c>
      <c r="BD63" s="78">
        <f t="shared" si="19"/>
        <v>23.998682052758255</v>
      </c>
      <c r="BE63" s="16"/>
    </row>
    <row r="64" spans="1:57" ht="12.75">
      <c r="A64" s="67">
        <v>42</v>
      </c>
      <c r="B64" s="110" t="s">
        <v>106</v>
      </c>
      <c r="C64" s="111">
        <v>184</v>
      </c>
      <c r="D64" s="112">
        <v>136598</v>
      </c>
      <c r="E64" s="113">
        <v>137179</v>
      </c>
      <c r="F64" s="113">
        <v>137179</v>
      </c>
      <c r="G64" s="113">
        <v>137179</v>
      </c>
      <c r="H64" s="113">
        <v>135439</v>
      </c>
      <c r="I64" s="113">
        <v>107133</v>
      </c>
      <c r="J64" s="113">
        <v>107103</v>
      </c>
      <c r="K64" s="113">
        <v>107103</v>
      </c>
      <c r="L64" s="113">
        <v>107103</v>
      </c>
      <c r="M64" s="113">
        <v>137179</v>
      </c>
      <c r="N64" s="113">
        <v>137179</v>
      </c>
      <c r="O64" s="113">
        <v>136598</v>
      </c>
      <c r="P64" s="114">
        <v>1522972</v>
      </c>
      <c r="Q64" s="115">
        <f t="shared" si="8"/>
        <v>1675269.2</v>
      </c>
      <c r="R64" s="111">
        <f t="shared" si="9"/>
        <v>184.06666666666666</v>
      </c>
      <c r="S64" s="112"/>
      <c r="T64" s="113"/>
      <c r="U64" s="113">
        <v>54300</v>
      </c>
      <c r="V64" s="113"/>
      <c r="W64" s="113"/>
      <c r="X64" s="113">
        <v>55300</v>
      </c>
      <c r="Y64" s="113"/>
      <c r="Z64" s="113"/>
      <c r="AA64" s="113">
        <v>55500</v>
      </c>
      <c r="AB64" s="113"/>
      <c r="AC64" s="113"/>
      <c r="AD64" s="113">
        <v>55500</v>
      </c>
      <c r="AE64" s="113"/>
      <c r="AF64" s="113"/>
      <c r="AG64" s="113">
        <v>55500</v>
      </c>
      <c r="AH64" s="116">
        <v>276100</v>
      </c>
      <c r="AI64" s="117">
        <f t="shared" si="23"/>
        <v>184</v>
      </c>
      <c r="AJ64" s="115">
        <f t="shared" si="4"/>
        <v>294506.6666666667</v>
      </c>
      <c r="AK64" s="118">
        <f t="shared" si="10"/>
        <v>322000</v>
      </c>
      <c r="AL64" s="119">
        <f t="shared" si="5"/>
        <v>1997269.2</v>
      </c>
      <c r="AM64" s="120">
        <f t="shared" si="11"/>
        <v>435038.89194862614</v>
      </c>
      <c r="AN64" s="121">
        <v>266365</v>
      </c>
      <c r="AO64" s="121">
        <v>266365</v>
      </c>
      <c r="AP64" s="121">
        <f t="shared" si="6"/>
        <v>1730904.2</v>
      </c>
      <c r="AQ64" s="121">
        <f t="shared" si="12"/>
        <v>168673.89194862617</v>
      </c>
      <c r="AR64" s="121">
        <f t="shared" si="13"/>
        <v>443942.33121341135</v>
      </c>
      <c r="AS64" s="121">
        <v>293001</v>
      </c>
      <c r="AT64" s="121">
        <f t="shared" si="7"/>
        <v>1704268.2</v>
      </c>
      <c r="AU64" s="121">
        <f t="shared" si="14"/>
        <v>150941.33121341135</v>
      </c>
      <c r="AV64" s="122"/>
      <c r="AW64" s="113">
        <v>6384</v>
      </c>
      <c r="AX64" s="113">
        <v>2115</v>
      </c>
      <c r="AY64" s="113">
        <f t="shared" si="20"/>
        <v>4269</v>
      </c>
      <c r="AZ64" s="123">
        <f t="shared" si="15"/>
        <v>0.668703007518797</v>
      </c>
      <c r="BA64" s="124">
        <f t="shared" si="16"/>
        <v>1335579.9208646615</v>
      </c>
      <c r="BB64" s="111">
        <f t="shared" si="17"/>
        <v>337886.399877519</v>
      </c>
      <c r="BC64" s="125">
        <f t="shared" si="18"/>
        <v>354696.835745946</v>
      </c>
      <c r="BD64" s="78">
        <f t="shared" si="19"/>
        <v>21.781685310554337</v>
      </c>
      <c r="BE64" s="16"/>
    </row>
    <row r="65" spans="1:57" ht="12.75">
      <c r="A65" s="67">
        <v>43</v>
      </c>
      <c r="B65" s="110" t="s">
        <v>107</v>
      </c>
      <c r="C65" s="111">
        <v>389</v>
      </c>
      <c r="D65" s="112">
        <v>150000</v>
      </c>
      <c r="E65" s="128">
        <v>150000</v>
      </c>
      <c r="F65" s="128">
        <v>100000</v>
      </c>
      <c r="G65" s="128">
        <v>100000</v>
      </c>
      <c r="H65" s="128">
        <v>100000</v>
      </c>
      <c r="I65" s="128">
        <v>100000</v>
      </c>
      <c r="J65" s="128">
        <v>100000</v>
      </c>
      <c r="K65" s="128">
        <v>100000</v>
      </c>
      <c r="L65" s="128">
        <v>150000</v>
      </c>
      <c r="M65" s="113">
        <v>150000</v>
      </c>
      <c r="N65" s="113">
        <v>150000</v>
      </c>
      <c r="O65" s="113">
        <v>150000</v>
      </c>
      <c r="P65" s="114">
        <v>1500000</v>
      </c>
      <c r="Q65" s="115">
        <f t="shared" si="8"/>
        <v>1650000</v>
      </c>
      <c r="R65" s="111">
        <f t="shared" si="9"/>
        <v>218</v>
      </c>
      <c r="S65" s="112"/>
      <c r="T65" s="113"/>
      <c r="U65" s="113">
        <v>65400</v>
      </c>
      <c r="V65" s="113"/>
      <c r="W65" s="113"/>
      <c r="X65" s="113">
        <v>65400</v>
      </c>
      <c r="Y65" s="113"/>
      <c r="Z65" s="113"/>
      <c r="AA65" s="113">
        <v>65400</v>
      </c>
      <c r="AB65" s="113"/>
      <c r="AC65" s="113"/>
      <c r="AD65" s="113">
        <v>65400</v>
      </c>
      <c r="AE65" s="113"/>
      <c r="AF65" s="113"/>
      <c r="AG65" s="113">
        <v>65400</v>
      </c>
      <c r="AH65" s="116">
        <v>327000</v>
      </c>
      <c r="AI65" s="117">
        <f t="shared" si="23"/>
        <v>218</v>
      </c>
      <c r="AJ65" s="115">
        <f t="shared" si="4"/>
        <v>348800</v>
      </c>
      <c r="AK65" s="118">
        <f t="shared" si="10"/>
        <v>381500</v>
      </c>
      <c r="AL65" s="119">
        <f t="shared" si="5"/>
        <v>2031500</v>
      </c>
      <c r="AM65" s="120">
        <f t="shared" si="11"/>
        <v>459760.58908807056</v>
      </c>
      <c r="AN65" s="121">
        <v>290060</v>
      </c>
      <c r="AO65" s="121">
        <v>290060</v>
      </c>
      <c r="AP65" s="121">
        <f t="shared" si="6"/>
        <v>1741440</v>
      </c>
      <c r="AQ65" s="121">
        <f t="shared" si="12"/>
        <v>169700.58908807058</v>
      </c>
      <c r="AR65" s="121">
        <f t="shared" si="13"/>
        <v>470730.54879291117</v>
      </c>
      <c r="AS65" s="121">
        <v>319066</v>
      </c>
      <c r="AT65" s="121">
        <f t="shared" si="7"/>
        <v>1712434</v>
      </c>
      <c r="AU65" s="121">
        <f t="shared" si="14"/>
        <v>151664.54879291117</v>
      </c>
      <c r="AV65" s="122"/>
      <c r="AW65" s="113">
        <v>4981</v>
      </c>
      <c r="AX65" s="113">
        <v>1490</v>
      </c>
      <c r="AY65" s="113">
        <f t="shared" si="20"/>
        <v>3491</v>
      </c>
      <c r="AZ65" s="123">
        <f t="shared" si="15"/>
        <v>0.70086328046577</v>
      </c>
      <c r="BA65" s="124">
        <f t="shared" si="16"/>
        <v>1423803.7542662118</v>
      </c>
      <c r="BB65" s="111">
        <f t="shared" si="17"/>
        <v>360206.01773471537</v>
      </c>
      <c r="BC65" s="125">
        <f t="shared" si="18"/>
        <v>360775.9143423877</v>
      </c>
      <c r="BD65" s="78">
        <f t="shared" si="19"/>
        <v>22.631582037315802</v>
      </c>
      <c r="BE65" s="16"/>
    </row>
    <row r="66" spans="1:57" ht="12.75">
      <c r="A66" s="67">
        <v>44</v>
      </c>
      <c r="B66" s="110" t="s">
        <v>108</v>
      </c>
      <c r="C66" s="111">
        <v>43</v>
      </c>
      <c r="D66" s="112">
        <v>29425</v>
      </c>
      <c r="E66" s="128">
        <v>29425</v>
      </c>
      <c r="F66" s="128">
        <v>29425</v>
      </c>
      <c r="G66" s="128">
        <v>29425</v>
      </c>
      <c r="H66" s="128">
        <v>29425</v>
      </c>
      <c r="I66" s="128">
        <v>29425</v>
      </c>
      <c r="J66" s="128">
        <v>29425</v>
      </c>
      <c r="K66" s="128">
        <v>29425</v>
      </c>
      <c r="L66" s="128">
        <v>29425</v>
      </c>
      <c r="M66" s="113">
        <v>29425</v>
      </c>
      <c r="N66" s="113">
        <v>29425</v>
      </c>
      <c r="O66" s="113">
        <v>29425</v>
      </c>
      <c r="P66" s="114">
        <v>353100</v>
      </c>
      <c r="Q66" s="115">
        <f t="shared" si="8"/>
        <v>388410</v>
      </c>
      <c r="R66" s="111">
        <f t="shared" si="9"/>
        <v>42.6</v>
      </c>
      <c r="S66" s="112"/>
      <c r="T66" s="113"/>
      <c r="U66" s="113">
        <v>12300</v>
      </c>
      <c r="V66" s="113"/>
      <c r="W66" s="113"/>
      <c r="X66" s="113">
        <v>12900</v>
      </c>
      <c r="Y66" s="113"/>
      <c r="Z66" s="113"/>
      <c r="AA66" s="113">
        <v>12900</v>
      </c>
      <c r="AB66" s="113"/>
      <c r="AC66" s="113"/>
      <c r="AD66" s="113">
        <v>12900</v>
      </c>
      <c r="AE66" s="113"/>
      <c r="AF66" s="113"/>
      <c r="AG66" s="113">
        <v>12900</v>
      </c>
      <c r="AH66" s="116">
        <v>63900</v>
      </c>
      <c r="AI66" s="117">
        <f t="shared" si="23"/>
        <v>43</v>
      </c>
      <c r="AJ66" s="115">
        <f t="shared" si="4"/>
        <v>68160</v>
      </c>
      <c r="AK66" s="118">
        <f t="shared" si="10"/>
        <v>75250</v>
      </c>
      <c r="AL66" s="119">
        <f t="shared" si="5"/>
        <v>463660</v>
      </c>
      <c r="AM66" s="120">
        <f t="shared" si="11"/>
        <v>72468.87691063962</v>
      </c>
      <c r="AN66" s="121">
        <v>30232</v>
      </c>
      <c r="AO66" s="121">
        <v>30232</v>
      </c>
      <c r="AP66" s="121">
        <f t="shared" si="6"/>
        <v>433428</v>
      </c>
      <c r="AQ66" s="121">
        <f t="shared" si="12"/>
        <v>42236.87691063962</v>
      </c>
      <c r="AR66" s="121">
        <f t="shared" si="13"/>
        <v>71374.53051808884</v>
      </c>
      <c r="AS66" s="121">
        <v>33255</v>
      </c>
      <c r="AT66" s="121">
        <f t="shared" si="7"/>
        <v>430405</v>
      </c>
      <c r="AU66" s="121">
        <f t="shared" si="14"/>
        <v>38119.53051808883</v>
      </c>
      <c r="AV66" s="122"/>
      <c r="AW66" s="113">
        <v>1420</v>
      </c>
      <c r="AX66" s="113">
        <v>546</v>
      </c>
      <c r="AY66" s="113">
        <f t="shared" si="20"/>
        <v>874</v>
      </c>
      <c r="AZ66" s="123">
        <f t="shared" si="15"/>
        <v>0.6154929577464788</v>
      </c>
      <c r="BA66" s="124">
        <f t="shared" si="16"/>
        <v>285379.46478873235</v>
      </c>
      <c r="BB66" s="111">
        <f t="shared" si="17"/>
        <v>72197.73107551016</v>
      </c>
      <c r="BC66" s="125">
        <f t="shared" si="18"/>
        <v>82341.7969204979</v>
      </c>
      <c r="BD66" s="78">
        <f t="shared" si="19"/>
        <v>15.629745268222322</v>
      </c>
      <c r="BE66" s="16"/>
    </row>
    <row r="67" spans="1:57" ht="12.75">
      <c r="A67" s="67">
        <v>45</v>
      </c>
      <c r="B67" s="110" t="s">
        <v>109</v>
      </c>
      <c r="C67" s="111">
        <v>91</v>
      </c>
      <c r="D67" s="112">
        <v>90504</v>
      </c>
      <c r="E67" s="113">
        <v>101628</v>
      </c>
      <c r="F67" s="128">
        <v>90504</v>
      </c>
      <c r="G67" s="128">
        <v>90504</v>
      </c>
      <c r="H67" s="128">
        <v>90504</v>
      </c>
      <c r="I67" s="128">
        <v>90504</v>
      </c>
      <c r="J67" s="128">
        <v>90504</v>
      </c>
      <c r="K67" s="128">
        <v>90504</v>
      </c>
      <c r="L67" s="128">
        <v>90504</v>
      </c>
      <c r="M67" s="113">
        <v>90504</v>
      </c>
      <c r="N67" s="113">
        <v>101628</v>
      </c>
      <c r="O67" s="113">
        <v>90504</v>
      </c>
      <c r="P67" s="114">
        <v>1108296</v>
      </c>
      <c r="Q67" s="115">
        <f t="shared" si="8"/>
        <v>1219125.6</v>
      </c>
      <c r="R67" s="111">
        <f t="shared" si="9"/>
        <v>79.46666666666667</v>
      </c>
      <c r="S67" s="112"/>
      <c r="T67" s="113"/>
      <c r="U67" s="113">
        <v>20400</v>
      </c>
      <c r="V67" s="113"/>
      <c r="W67" s="113"/>
      <c r="X67" s="113">
        <v>20400</v>
      </c>
      <c r="Y67" s="113"/>
      <c r="Z67" s="113"/>
      <c r="AA67" s="113">
        <v>23400</v>
      </c>
      <c r="AB67" s="113"/>
      <c r="AC67" s="113"/>
      <c r="AD67" s="113">
        <v>27500</v>
      </c>
      <c r="AE67" s="113"/>
      <c r="AF67" s="113"/>
      <c r="AG67" s="113">
        <v>27500</v>
      </c>
      <c r="AH67" s="116">
        <v>119200</v>
      </c>
      <c r="AI67" s="117">
        <f t="shared" si="23"/>
        <v>79</v>
      </c>
      <c r="AJ67" s="115">
        <f t="shared" si="4"/>
        <v>127146.66666666667</v>
      </c>
      <c r="AK67" s="118">
        <f t="shared" si="10"/>
        <v>138250</v>
      </c>
      <c r="AL67" s="119">
        <f t="shared" si="5"/>
        <v>1357375.6</v>
      </c>
      <c r="AM67" s="120">
        <f t="shared" si="11"/>
        <v>491411.12134094303</v>
      </c>
      <c r="AN67" s="121">
        <v>397913</v>
      </c>
      <c r="AO67" s="121">
        <v>397913</v>
      </c>
      <c r="AP67" s="121">
        <f t="shared" si="6"/>
        <v>959462.6000000001</v>
      </c>
      <c r="AQ67" s="121">
        <f t="shared" si="12"/>
        <v>93498.12134094305</v>
      </c>
      <c r="AR67" s="121">
        <f t="shared" si="13"/>
        <v>519157.147403699</v>
      </c>
      <c r="AS67" s="121">
        <v>437705</v>
      </c>
      <c r="AT67" s="121">
        <f t="shared" si="7"/>
        <v>919670.6000000001</v>
      </c>
      <c r="AU67" s="121">
        <f t="shared" si="14"/>
        <v>81452.14740369901</v>
      </c>
      <c r="AV67" s="122"/>
      <c r="AW67" s="113">
        <v>4511</v>
      </c>
      <c r="AX67" s="113">
        <v>1487</v>
      </c>
      <c r="AY67" s="113">
        <f t="shared" si="20"/>
        <v>3024</v>
      </c>
      <c r="AZ67" s="123">
        <f t="shared" si="15"/>
        <v>0.6703613389492352</v>
      </c>
      <c r="BA67" s="124">
        <f t="shared" si="16"/>
        <v>909932.1246730216</v>
      </c>
      <c r="BB67" s="111">
        <f t="shared" si="17"/>
        <v>230202.38993981126</v>
      </c>
      <c r="BC67" s="125">
        <f t="shared" si="18"/>
        <v>241057.55510511796</v>
      </c>
      <c r="BD67" s="78">
        <f t="shared" si="19"/>
        <v>36.20303189043202</v>
      </c>
      <c r="BE67" s="16"/>
    </row>
    <row r="68" spans="1:57" ht="12.75">
      <c r="A68" s="67">
        <v>46</v>
      </c>
      <c r="B68" s="127" t="s">
        <v>110</v>
      </c>
      <c r="C68" s="111">
        <v>31</v>
      </c>
      <c r="D68" s="112">
        <v>27304</v>
      </c>
      <c r="E68" s="113">
        <v>27304</v>
      </c>
      <c r="F68" s="113">
        <v>38749</v>
      </c>
      <c r="G68" s="113">
        <v>40985</v>
      </c>
      <c r="H68" s="113">
        <v>39198</v>
      </c>
      <c r="I68" s="113">
        <v>37622</v>
      </c>
      <c r="J68" s="113">
        <v>37622</v>
      </c>
      <c r="K68" s="113">
        <v>37622</v>
      </c>
      <c r="L68" s="113">
        <v>37622</v>
      </c>
      <c r="M68" s="113">
        <v>38749</v>
      </c>
      <c r="N68" s="113">
        <v>27304</v>
      </c>
      <c r="O68" s="113">
        <v>27304</v>
      </c>
      <c r="P68" s="114">
        <v>417385</v>
      </c>
      <c r="Q68" s="115">
        <f t="shared" si="8"/>
        <v>459123.5</v>
      </c>
      <c r="R68" s="111">
        <v>28</v>
      </c>
      <c r="S68" s="112"/>
      <c r="T68" s="113">
        <v>1250</v>
      </c>
      <c r="U68" s="113">
        <v>300</v>
      </c>
      <c r="V68" s="113"/>
      <c r="W68" s="113">
        <v>1250</v>
      </c>
      <c r="X68" s="113">
        <v>300</v>
      </c>
      <c r="Y68" s="113"/>
      <c r="Z68" s="113">
        <v>1250</v>
      </c>
      <c r="AA68" s="113">
        <v>300</v>
      </c>
      <c r="AB68" s="113"/>
      <c r="AC68" s="113">
        <v>1250</v>
      </c>
      <c r="AD68" s="113">
        <v>300</v>
      </c>
      <c r="AE68" s="113"/>
      <c r="AF68" s="113">
        <v>1250</v>
      </c>
      <c r="AG68" s="113">
        <v>300</v>
      </c>
      <c r="AH68" s="116">
        <v>1500</v>
      </c>
      <c r="AI68" s="117">
        <v>28</v>
      </c>
      <c r="AJ68" s="115">
        <f t="shared" si="4"/>
        <v>44800</v>
      </c>
      <c r="AK68" s="118">
        <f t="shared" si="10"/>
        <v>49000</v>
      </c>
      <c r="AL68" s="119">
        <f t="shared" si="5"/>
        <v>508123.5</v>
      </c>
      <c r="AM68" s="120">
        <f t="shared" si="11"/>
        <v>448475.22038195224</v>
      </c>
      <c r="AN68" s="121">
        <v>442035</v>
      </c>
      <c r="AO68" s="121">
        <v>442035</v>
      </c>
      <c r="AP68" s="121">
        <f t="shared" si="6"/>
        <v>66088.5</v>
      </c>
      <c r="AQ68" s="121">
        <f t="shared" si="12"/>
        <v>6440.220381952266</v>
      </c>
      <c r="AR68" s="121">
        <f t="shared" si="13"/>
        <v>488177.2369294574</v>
      </c>
      <c r="AS68" s="121">
        <v>486239</v>
      </c>
      <c r="AT68" s="121">
        <f t="shared" si="7"/>
        <v>21884.5</v>
      </c>
      <c r="AU68" s="121">
        <f t="shared" si="14"/>
        <v>1938.2369294574064</v>
      </c>
      <c r="AV68" s="122"/>
      <c r="AW68" s="113">
        <v>2292</v>
      </c>
      <c r="AX68" s="113">
        <v>545</v>
      </c>
      <c r="AY68" s="113">
        <f t="shared" si="20"/>
        <v>1747</v>
      </c>
      <c r="AZ68" s="123">
        <f t="shared" si="15"/>
        <v>0.762216404886562</v>
      </c>
      <c r="BA68" s="124">
        <f t="shared" si="16"/>
        <v>387300.06740837696</v>
      </c>
      <c r="BB68" s="111">
        <f t="shared" si="17"/>
        <v>97982.47443269081</v>
      </c>
      <c r="BC68" s="125">
        <f t="shared" si="18"/>
        <v>90238.10992436833</v>
      </c>
      <c r="BD68" s="78">
        <f t="shared" si="19"/>
        <v>88.26106652850187</v>
      </c>
      <c r="BE68" s="16"/>
    </row>
    <row r="69" spans="1:57" ht="12.75">
      <c r="A69" s="67">
        <v>47</v>
      </c>
      <c r="B69" s="127" t="s">
        <v>111</v>
      </c>
      <c r="C69" s="111">
        <v>91</v>
      </c>
      <c r="D69" s="112">
        <v>32910</v>
      </c>
      <c r="E69" s="113">
        <v>35884</v>
      </c>
      <c r="F69" s="113">
        <v>35900</v>
      </c>
      <c r="G69" s="113">
        <v>53850</v>
      </c>
      <c r="H69" s="113">
        <v>53850</v>
      </c>
      <c r="I69" s="113">
        <v>53850</v>
      </c>
      <c r="J69" s="113">
        <v>53850</v>
      </c>
      <c r="K69" s="113">
        <v>53850</v>
      </c>
      <c r="L69" s="113">
        <v>53850</v>
      </c>
      <c r="M69" s="113">
        <v>53850</v>
      </c>
      <c r="N69" s="113">
        <v>53850</v>
      </c>
      <c r="O69" s="113">
        <v>53850</v>
      </c>
      <c r="P69" s="114">
        <v>589344</v>
      </c>
      <c r="Q69" s="115">
        <f t="shared" si="8"/>
        <v>648278.4</v>
      </c>
      <c r="R69" s="111">
        <f t="shared" si="9"/>
        <v>91.4</v>
      </c>
      <c r="S69" s="112"/>
      <c r="T69" s="113">
        <v>20000</v>
      </c>
      <c r="U69" s="113">
        <v>27900</v>
      </c>
      <c r="V69" s="113"/>
      <c r="W69" s="113">
        <v>20000</v>
      </c>
      <c r="X69" s="113">
        <v>27900</v>
      </c>
      <c r="Y69" s="113"/>
      <c r="Z69" s="113">
        <v>20000</v>
      </c>
      <c r="AA69" s="113">
        <v>27900</v>
      </c>
      <c r="AB69" s="113"/>
      <c r="AC69" s="113">
        <v>20000</v>
      </c>
      <c r="AD69" s="113">
        <v>26700</v>
      </c>
      <c r="AE69" s="113"/>
      <c r="AF69" s="113">
        <v>20000</v>
      </c>
      <c r="AG69" s="113">
        <v>26700</v>
      </c>
      <c r="AH69" s="116">
        <v>137100</v>
      </c>
      <c r="AI69" s="117">
        <f aca="true" t="shared" si="24" ref="AI69:AI92">ROUND(R69,0)</f>
        <v>91</v>
      </c>
      <c r="AJ69" s="115">
        <f t="shared" si="4"/>
        <v>146240</v>
      </c>
      <c r="AK69" s="118">
        <f t="shared" si="10"/>
        <v>159250</v>
      </c>
      <c r="AL69" s="119">
        <f t="shared" si="5"/>
        <v>807528.4</v>
      </c>
      <c r="AM69" s="120">
        <f t="shared" si="11"/>
        <v>151699.76923351543</v>
      </c>
      <c r="AN69" s="121">
        <v>80890</v>
      </c>
      <c r="AO69" s="121">
        <v>80890</v>
      </c>
      <c r="AP69" s="121">
        <f t="shared" si="6"/>
        <v>726638.4</v>
      </c>
      <c r="AQ69" s="121">
        <f t="shared" si="12"/>
        <v>70809.76923351541</v>
      </c>
      <c r="AR69" s="121">
        <f t="shared" si="13"/>
        <v>152618.51576318682</v>
      </c>
      <c r="AS69" s="121">
        <v>88979</v>
      </c>
      <c r="AT69" s="121">
        <f t="shared" si="7"/>
        <v>718549.4</v>
      </c>
      <c r="AU69" s="121">
        <f t="shared" si="14"/>
        <v>63639.51576318681</v>
      </c>
      <c r="AV69" s="122"/>
      <c r="AW69" s="113">
        <v>2005</v>
      </c>
      <c r="AX69" s="113">
        <v>651</v>
      </c>
      <c r="AY69" s="113">
        <f t="shared" si="20"/>
        <v>1354</v>
      </c>
      <c r="AZ69" s="123">
        <f t="shared" si="15"/>
        <v>0.6753117206982544</v>
      </c>
      <c r="BA69" s="124">
        <f t="shared" si="16"/>
        <v>545333.3933167083</v>
      </c>
      <c r="BB69" s="111">
        <f t="shared" si="17"/>
        <v>137963.09312697832</v>
      </c>
      <c r="BC69" s="125">
        <f t="shared" si="18"/>
        <v>143409.6957260376</v>
      </c>
      <c r="BD69" s="78">
        <f t="shared" si="19"/>
        <v>18.785688433188906</v>
      </c>
      <c r="BE69" s="16"/>
    </row>
    <row r="70" spans="1:57" ht="12.75">
      <c r="A70" s="67">
        <v>48</v>
      </c>
      <c r="B70" s="110" t="s">
        <v>112</v>
      </c>
      <c r="C70" s="111">
        <v>193</v>
      </c>
      <c r="D70" s="112">
        <v>247744</v>
      </c>
      <c r="E70" s="113">
        <v>260000</v>
      </c>
      <c r="F70" s="128">
        <v>247744</v>
      </c>
      <c r="G70" s="128">
        <v>247744</v>
      </c>
      <c r="H70" s="128">
        <v>247744</v>
      </c>
      <c r="I70" s="128">
        <v>247744</v>
      </c>
      <c r="J70" s="128">
        <v>247744</v>
      </c>
      <c r="K70" s="128">
        <v>247744</v>
      </c>
      <c r="L70" s="128">
        <v>247744</v>
      </c>
      <c r="M70" s="113">
        <v>247744</v>
      </c>
      <c r="N70" s="113">
        <v>247744</v>
      </c>
      <c r="O70" s="113">
        <v>247744</v>
      </c>
      <c r="P70" s="114">
        <v>2007744</v>
      </c>
      <c r="Q70" s="115">
        <f t="shared" si="8"/>
        <v>2208518.4</v>
      </c>
      <c r="R70" s="111">
        <f t="shared" si="9"/>
        <v>148</v>
      </c>
      <c r="S70" s="112"/>
      <c r="T70" s="113">
        <v>7700</v>
      </c>
      <c r="U70" s="113">
        <v>42000</v>
      </c>
      <c r="V70" s="113"/>
      <c r="W70" s="113">
        <v>7700</v>
      </c>
      <c r="X70" s="113">
        <v>45000</v>
      </c>
      <c r="Y70" s="113"/>
      <c r="Z70" s="113">
        <v>7700</v>
      </c>
      <c r="AA70" s="113">
        <v>45000</v>
      </c>
      <c r="AB70" s="113"/>
      <c r="AC70" s="113">
        <v>7700</v>
      </c>
      <c r="AD70" s="113">
        <v>45000</v>
      </c>
      <c r="AE70" s="113"/>
      <c r="AF70" s="113">
        <v>7700</v>
      </c>
      <c r="AG70" s="113">
        <v>45000</v>
      </c>
      <c r="AH70" s="116">
        <v>222000</v>
      </c>
      <c r="AI70" s="117">
        <f t="shared" si="24"/>
        <v>148</v>
      </c>
      <c r="AJ70" s="115">
        <f t="shared" si="4"/>
        <v>236800</v>
      </c>
      <c r="AK70" s="118">
        <f t="shared" si="10"/>
        <v>259000</v>
      </c>
      <c r="AL70" s="119">
        <f t="shared" si="5"/>
        <v>2467518.4</v>
      </c>
      <c r="AM70" s="120">
        <f t="shared" si="11"/>
        <v>431454.6535868286</v>
      </c>
      <c r="AN70" s="121">
        <v>211621</v>
      </c>
      <c r="AO70" s="121">
        <v>211621</v>
      </c>
      <c r="AP70" s="121">
        <f t="shared" si="6"/>
        <v>2255897.4</v>
      </c>
      <c r="AQ70" s="121">
        <f t="shared" si="12"/>
        <v>219833.6535868286</v>
      </c>
      <c r="AR70" s="121">
        <f t="shared" si="13"/>
        <v>430706.0359316305</v>
      </c>
      <c r="AS70" s="121">
        <v>232783</v>
      </c>
      <c r="AT70" s="121">
        <f t="shared" si="7"/>
        <v>2234735.4</v>
      </c>
      <c r="AU70" s="121">
        <f t="shared" si="14"/>
        <v>197923.03593163055</v>
      </c>
      <c r="AV70" s="122"/>
      <c r="AW70" s="113">
        <v>3766</v>
      </c>
      <c r="AX70" s="113">
        <v>991</v>
      </c>
      <c r="AY70" s="113">
        <f t="shared" si="20"/>
        <v>2775</v>
      </c>
      <c r="AZ70" s="123">
        <f t="shared" si="15"/>
        <v>0.7368560807222517</v>
      </c>
      <c r="BA70" s="124">
        <f t="shared" si="16"/>
        <v>1818205.9373340413</v>
      </c>
      <c r="BB70" s="111">
        <f t="shared" si="17"/>
        <v>459985.2459626659</v>
      </c>
      <c r="BC70" s="125">
        <f t="shared" si="18"/>
        <v>438208.8146279427</v>
      </c>
      <c r="BD70" s="78">
        <f t="shared" si="19"/>
        <v>17.485367225096624</v>
      </c>
      <c r="BE70" s="16"/>
    </row>
    <row r="71" spans="1:57" ht="12.75">
      <c r="A71" s="67">
        <v>49</v>
      </c>
      <c r="B71" s="110" t="s">
        <v>113</v>
      </c>
      <c r="C71" s="111">
        <v>52</v>
      </c>
      <c r="D71" s="112">
        <v>28794</v>
      </c>
      <c r="E71" s="113">
        <v>29766</v>
      </c>
      <c r="F71" s="113">
        <v>29822</v>
      </c>
      <c r="G71" s="113">
        <v>28806</v>
      </c>
      <c r="H71" s="113">
        <v>29688</v>
      </c>
      <c r="I71" s="113">
        <v>29088</v>
      </c>
      <c r="J71" s="113">
        <v>28688</v>
      </c>
      <c r="K71" s="113">
        <v>28700</v>
      </c>
      <c r="L71" s="113">
        <v>28700</v>
      </c>
      <c r="M71" s="113">
        <v>29822</v>
      </c>
      <c r="N71" s="113">
        <v>29766</v>
      </c>
      <c r="O71" s="113">
        <v>28794</v>
      </c>
      <c r="P71" s="114">
        <v>350434</v>
      </c>
      <c r="Q71" s="115">
        <f t="shared" si="8"/>
        <v>385477.4</v>
      </c>
      <c r="R71" s="111">
        <f t="shared" si="9"/>
        <v>50.8</v>
      </c>
      <c r="S71" s="112"/>
      <c r="T71" s="113">
        <v>800</v>
      </c>
      <c r="U71" s="113">
        <v>14700</v>
      </c>
      <c r="V71" s="113"/>
      <c r="W71" s="113">
        <v>800</v>
      </c>
      <c r="X71" s="113">
        <v>14700</v>
      </c>
      <c r="Y71" s="113"/>
      <c r="Z71" s="113">
        <v>595</v>
      </c>
      <c r="AA71" s="113">
        <v>15600</v>
      </c>
      <c r="AB71" s="113"/>
      <c r="AC71" s="113">
        <v>800</v>
      </c>
      <c r="AD71" s="113">
        <v>15600</v>
      </c>
      <c r="AE71" s="113"/>
      <c r="AF71" s="113">
        <v>800</v>
      </c>
      <c r="AG71" s="113">
        <v>15600</v>
      </c>
      <c r="AH71" s="116">
        <v>76200</v>
      </c>
      <c r="AI71" s="117">
        <f t="shared" si="24"/>
        <v>51</v>
      </c>
      <c r="AJ71" s="115">
        <f t="shared" si="4"/>
        <v>81280</v>
      </c>
      <c r="AK71" s="118">
        <f t="shared" si="10"/>
        <v>89250</v>
      </c>
      <c r="AL71" s="119">
        <f t="shared" si="5"/>
        <v>474727.4</v>
      </c>
      <c r="AM71" s="120">
        <f t="shared" si="11"/>
        <v>179739.79058481107</v>
      </c>
      <c r="AN71" s="121">
        <v>147890</v>
      </c>
      <c r="AO71" s="121">
        <v>147890</v>
      </c>
      <c r="AP71" s="121">
        <f t="shared" si="6"/>
        <v>326837.4</v>
      </c>
      <c r="AQ71" s="121">
        <f t="shared" si="12"/>
        <v>31849.790584811057</v>
      </c>
      <c r="AR71" s="121">
        <f t="shared" si="13"/>
        <v>190316.08253138507</v>
      </c>
      <c r="AS71" s="121">
        <v>162679</v>
      </c>
      <c r="AT71" s="121">
        <f t="shared" si="7"/>
        <v>312048.4</v>
      </c>
      <c r="AU71" s="121">
        <f t="shared" si="14"/>
        <v>27637.082531385073</v>
      </c>
      <c r="AV71" s="122"/>
      <c r="AW71" s="113">
        <v>2851</v>
      </c>
      <c r="AX71" s="113">
        <v>1412</v>
      </c>
      <c r="AY71" s="113">
        <f t="shared" si="20"/>
        <v>1439</v>
      </c>
      <c r="AZ71" s="123">
        <f t="shared" si="15"/>
        <v>0.5047351806383725</v>
      </c>
      <c r="BA71" s="124">
        <f t="shared" si="16"/>
        <v>239611.61999298495</v>
      </c>
      <c r="BB71" s="111">
        <f t="shared" si="17"/>
        <v>60618.991333618535</v>
      </c>
      <c r="BC71" s="125">
        <f t="shared" si="18"/>
        <v>84307.26645256433</v>
      </c>
      <c r="BD71" s="78">
        <f t="shared" si="19"/>
        <v>37.86168453407389</v>
      </c>
      <c r="BE71" s="16"/>
    </row>
    <row r="72" spans="1:57" ht="12.75">
      <c r="A72" s="67">
        <v>50</v>
      </c>
      <c r="B72" s="110" t="s">
        <v>114</v>
      </c>
      <c r="C72" s="111">
        <v>89</v>
      </c>
      <c r="D72" s="112">
        <v>97740</v>
      </c>
      <c r="E72" s="128">
        <v>89000</v>
      </c>
      <c r="F72" s="128">
        <v>89000</v>
      </c>
      <c r="G72" s="128">
        <v>89000</v>
      </c>
      <c r="H72" s="128">
        <v>89000</v>
      </c>
      <c r="I72" s="128">
        <v>89000</v>
      </c>
      <c r="J72" s="128">
        <v>89000</v>
      </c>
      <c r="K72" s="128">
        <v>89000</v>
      </c>
      <c r="L72" s="128">
        <v>89000</v>
      </c>
      <c r="M72" s="113">
        <v>89000</v>
      </c>
      <c r="N72" s="113">
        <v>89000</v>
      </c>
      <c r="O72" s="113">
        <v>89000</v>
      </c>
      <c r="P72" s="114">
        <v>1076740</v>
      </c>
      <c r="Q72" s="115">
        <f t="shared" si="8"/>
        <v>1184414</v>
      </c>
      <c r="R72" s="111">
        <f t="shared" si="9"/>
        <v>89</v>
      </c>
      <c r="S72" s="112"/>
      <c r="T72" s="113"/>
      <c r="U72" s="113">
        <v>26700</v>
      </c>
      <c r="V72" s="113"/>
      <c r="W72" s="113"/>
      <c r="X72" s="113">
        <v>26700</v>
      </c>
      <c r="Y72" s="113"/>
      <c r="Z72" s="113"/>
      <c r="AA72" s="113">
        <v>26700</v>
      </c>
      <c r="AB72" s="113"/>
      <c r="AC72" s="113"/>
      <c r="AD72" s="113">
        <v>26700</v>
      </c>
      <c r="AE72" s="113"/>
      <c r="AF72" s="113"/>
      <c r="AG72" s="113">
        <v>26700</v>
      </c>
      <c r="AH72" s="116">
        <v>133500</v>
      </c>
      <c r="AI72" s="117">
        <f t="shared" si="24"/>
        <v>89</v>
      </c>
      <c r="AJ72" s="115">
        <f t="shared" si="4"/>
        <v>142400</v>
      </c>
      <c r="AK72" s="118">
        <f t="shared" si="10"/>
        <v>155750</v>
      </c>
      <c r="AL72" s="119">
        <f t="shared" si="5"/>
        <v>1340164</v>
      </c>
      <c r="AM72" s="120">
        <f t="shared" si="11"/>
        <v>332657.4124697693</v>
      </c>
      <c r="AN72" s="121">
        <v>223877</v>
      </c>
      <c r="AO72" s="121">
        <v>223877</v>
      </c>
      <c r="AP72" s="121">
        <f t="shared" si="6"/>
        <v>1116287</v>
      </c>
      <c r="AQ72" s="121">
        <f t="shared" si="12"/>
        <v>108780.4124697693</v>
      </c>
      <c r="AR72" s="121">
        <f t="shared" si="13"/>
        <v>343147.9737438154</v>
      </c>
      <c r="AS72" s="121">
        <v>246265</v>
      </c>
      <c r="AT72" s="121">
        <f t="shared" si="7"/>
        <v>1093899</v>
      </c>
      <c r="AU72" s="121">
        <f t="shared" si="14"/>
        <v>96882.97374381537</v>
      </c>
      <c r="AV72" s="122"/>
      <c r="AW72" s="113">
        <v>2150</v>
      </c>
      <c r="AX72" s="113">
        <v>704</v>
      </c>
      <c r="AY72" s="113">
        <f t="shared" si="20"/>
        <v>1446</v>
      </c>
      <c r="AZ72" s="123">
        <f t="shared" si="15"/>
        <v>0.6725581395348837</v>
      </c>
      <c r="BA72" s="124">
        <f t="shared" si="16"/>
        <v>901338.206511628</v>
      </c>
      <c r="BB72" s="111">
        <f t="shared" si="17"/>
        <v>228028.22722365166</v>
      </c>
      <c r="BC72" s="125">
        <f t="shared" si="18"/>
        <v>238000.9315622701</v>
      </c>
      <c r="BD72" s="78">
        <f t="shared" si="19"/>
        <v>24.822142101248005</v>
      </c>
      <c r="BE72" s="16"/>
    </row>
    <row r="73" spans="1:57" ht="12.75">
      <c r="A73" s="67">
        <v>51</v>
      </c>
      <c r="B73" s="110" t="s">
        <v>115</v>
      </c>
      <c r="C73" s="111">
        <v>109</v>
      </c>
      <c r="D73" s="112">
        <v>129270</v>
      </c>
      <c r="E73" s="113">
        <v>132680</v>
      </c>
      <c r="F73" s="113">
        <v>132680</v>
      </c>
      <c r="G73" s="113">
        <v>132680</v>
      </c>
      <c r="H73" s="113">
        <v>132680</v>
      </c>
      <c r="I73" s="113">
        <v>123731</v>
      </c>
      <c r="J73" s="113">
        <v>133420</v>
      </c>
      <c r="K73" s="113">
        <v>134420</v>
      </c>
      <c r="L73" s="113">
        <v>132680</v>
      </c>
      <c r="M73" s="113">
        <v>132680</v>
      </c>
      <c r="N73" s="113">
        <v>132680</v>
      </c>
      <c r="O73" s="113">
        <v>129270</v>
      </c>
      <c r="P73" s="114">
        <v>1578871</v>
      </c>
      <c r="Q73" s="115">
        <f t="shared" si="8"/>
        <v>1736758.1</v>
      </c>
      <c r="R73" s="111">
        <f t="shared" si="9"/>
        <v>107.4</v>
      </c>
      <c r="S73" s="112"/>
      <c r="T73" s="113"/>
      <c r="U73" s="113">
        <v>31500</v>
      </c>
      <c r="V73" s="113"/>
      <c r="W73" s="113"/>
      <c r="X73" s="113">
        <v>31500</v>
      </c>
      <c r="Y73" s="113"/>
      <c r="Z73" s="113"/>
      <c r="AA73" s="113">
        <v>32700</v>
      </c>
      <c r="AB73" s="113"/>
      <c r="AC73" s="113"/>
      <c r="AD73" s="113">
        <v>32700</v>
      </c>
      <c r="AE73" s="113"/>
      <c r="AF73" s="113"/>
      <c r="AG73" s="113">
        <v>32700</v>
      </c>
      <c r="AH73" s="116">
        <v>161100</v>
      </c>
      <c r="AI73" s="117">
        <f t="shared" si="24"/>
        <v>107</v>
      </c>
      <c r="AJ73" s="115">
        <f t="shared" si="4"/>
        <v>171840</v>
      </c>
      <c r="AK73" s="118">
        <f t="shared" si="10"/>
        <v>187250</v>
      </c>
      <c r="AL73" s="119">
        <f t="shared" si="5"/>
        <v>1924008.1</v>
      </c>
      <c r="AM73" s="120">
        <f t="shared" si="11"/>
        <v>242799.92367288133</v>
      </c>
      <c r="AN73" s="121">
        <v>61280</v>
      </c>
      <c r="AO73" s="121">
        <v>61280</v>
      </c>
      <c r="AP73" s="121">
        <f t="shared" si="6"/>
        <v>1862728.1</v>
      </c>
      <c r="AQ73" s="121">
        <f t="shared" si="12"/>
        <v>181519.92367288133</v>
      </c>
      <c r="AR73" s="121">
        <f t="shared" si="13"/>
        <v>231840.85782422783</v>
      </c>
      <c r="AS73" s="121">
        <v>67408</v>
      </c>
      <c r="AT73" s="121">
        <f t="shared" si="7"/>
        <v>1856600.1</v>
      </c>
      <c r="AU73" s="121">
        <f t="shared" si="14"/>
        <v>164432.85782422783</v>
      </c>
      <c r="AV73" s="122"/>
      <c r="AW73" s="113">
        <v>2733</v>
      </c>
      <c r="AX73" s="113">
        <v>758</v>
      </c>
      <c r="AY73" s="113">
        <f t="shared" si="20"/>
        <v>1975</v>
      </c>
      <c r="AZ73" s="123">
        <f t="shared" si="15"/>
        <v>0.7226491035492133</v>
      </c>
      <c r="BA73" s="124">
        <f t="shared" si="16"/>
        <v>1390382.7286864251</v>
      </c>
      <c r="BB73" s="111">
        <f t="shared" si="17"/>
        <v>351750.88162720506</v>
      </c>
      <c r="BC73" s="125">
        <f t="shared" si="18"/>
        <v>341686.33102616796</v>
      </c>
      <c r="BD73" s="78">
        <f t="shared" si="19"/>
        <v>12.619485524664958</v>
      </c>
      <c r="BE73" s="16"/>
    </row>
    <row r="74" spans="1:57" ht="12.75">
      <c r="A74" s="67">
        <v>52</v>
      </c>
      <c r="B74" s="110" t="s">
        <v>116</v>
      </c>
      <c r="C74" s="111">
        <v>351</v>
      </c>
      <c r="D74" s="112">
        <v>408000</v>
      </c>
      <c r="E74" s="113">
        <v>514890</v>
      </c>
      <c r="F74" s="113">
        <v>507000</v>
      </c>
      <c r="G74" s="113">
        <v>507000</v>
      </c>
      <c r="H74" s="113">
        <v>496773</v>
      </c>
      <c r="I74" s="113">
        <v>493928</v>
      </c>
      <c r="J74" s="113">
        <v>411482</v>
      </c>
      <c r="K74" s="113">
        <v>428053</v>
      </c>
      <c r="L74" s="113">
        <v>434829</v>
      </c>
      <c r="M74" s="113">
        <v>507000</v>
      </c>
      <c r="N74" s="113">
        <v>514890</v>
      </c>
      <c r="O74" s="113">
        <v>408000</v>
      </c>
      <c r="P74" s="114">
        <v>5631845</v>
      </c>
      <c r="Q74" s="115">
        <f t="shared" si="8"/>
        <v>6195029.5</v>
      </c>
      <c r="R74" s="111">
        <f t="shared" si="9"/>
        <v>178</v>
      </c>
      <c r="S74" s="112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6">
        <v>267000</v>
      </c>
      <c r="AI74" s="117">
        <f t="shared" si="24"/>
        <v>178</v>
      </c>
      <c r="AJ74" s="115">
        <f t="shared" si="4"/>
        <v>284800</v>
      </c>
      <c r="AK74" s="118">
        <f t="shared" si="10"/>
        <v>311500</v>
      </c>
      <c r="AL74" s="119">
        <f t="shared" si="5"/>
        <v>6506529.5</v>
      </c>
      <c r="AM74" s="120">
        <f t="shared" si="11"/>
        <v>788177.9933799142</v>
      </c>
      <c r="AN74" s="121">
        <v>170768</v>
      </c>
      <c r="AO74" s="121">
        <v>170768</v>
      </c>
      <c r="AP74" s="121">
        <f t="shared" si="6"/>
        <v>6335761.5</v>
      </c>
      <c r="AQ74" s="121">
        <f t="shared" si="12"/>
        <v>617409.9933799142</v>
      </c>
      <c r="AR74" s="121">
        <f t="shared" si="13"/>
        <v>747469.7409577604</v>
      </c>
      <c r="AS74" s="121">
        <v>187845</v>
      </c>
      <c r="AT74" s="121">
        <f t="shared" si="7"/>
        <v>6318684.5</v>
      </c>
      <c r="AU74" s="121">
        <f t="shared" si="14"/>
        <v>559624.7409577604</v>
      </c>
      <c r="AV74" s="122"/>
      <c r="AW74" s="113">
        <v>4701</v>
      </c>
      <c r="AX74" s="113">
        <v>1225</v>
      </c>
      <c r="AY74" s="113">
        <f t="shared" si="20"/>
        <v>3476</v>
      </c>
      <c r="AZ74" s="123">
        <f t="shared" si="15"/>
        <v>0.7394171452882365</v>
      </c>
      <c r="BA74" s="124">
        <f t="shared" si="16"/>
        <v>4811039.468623697</v>
      </c>
      <c r="BB74" s="111">
        <f t="shared" si="17"/>
        <v>1217137.7993385082</v>
      </c>
      <c r="BC74" s="125">
        <f t="shared" si="18"/>
        <v>1155500.4329599896</v>
      </c>
      <c r="BD74" s="78">
        <f t="shared" si="19"/>
        <v>12.11364665878967</v>
      </c>
      <c r="BE74" s="16"/>
    </row>
    <row r="75" spans="1:57" ht="12.75">
      <c r="A75" s="67">
        <v>53</v>
      </c>
      <c r="B75" s="110" t="s">
        <v>117</v>
      </c>
      <c r="C75" s="111">
        <v>291</v>
      </c>
      <c r="D75" s="112">
        <v>352000</v>
      </c>
      <c r="E75" s="113">
        <v>352000</v>
      </c>
      <c r="F75" s="113">
        <v>352000</v>
      </c>
      <c r="G75" s="113">
        <v>352000</v>
      </c>
      <c r="H75" s="113">
        <v>352000</v>
      </c>
      <c r="I75" s="113">
        <v>352000</v>
      </c>
      <c r="J75" s="113">
        <v>352000</v>
      </c>
      <c r="K75" s="113">
        <v>352000</v>
      </c>
      <c r="L75" s="113">
        <v>352000</v>
      </c>
      <c r="M75" s="113">
        <v>352000</v>
      </c>
      <c r="N75" s="113">
        <v>352000</v>
      </c>
      <c r="O75" s="113">
        <v>352000</v>
      </c>
      <c r="P75" s="114">
        <v>4224000</v>
      </c>
      <c r="Q75" s="115">
        <f t="shared" si="8"/>
        <v>4646400</v>
      </c>
      <c r="R75" s="111">
        <f t="shared" si="9"/>
        <v>170</v>
      </c>
      <c r="S75" s="112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6">
        <v>255000</v>
      </c>
      <c r="AI75" s="117">
        <f t="shared" si="24"/>
        <v>170</v>
      </c>
      <c r="AJ75" s="115">
        <f t="shared" si="4"/>
        <v>272000</v>
      </c>
      <c r="AK75" s="118">
        <f t="shared" si="10"/>
        <v>297500</v>
      </c>
      <c r="AL75" s="119">
        <f t="shared" si="5"/>
        <v>4943900</v>
      </c>
      <c r="AM75" s="120">
        <f t="shared" si="11"/>
        <v>550358.3682176175</v>
      </c>
      <c r="AN75" s="121">
        <v>75988</v>
      </c>
      <c r="AO75" s="121">
        <v>75988</v>
      </c>
      <c r="AP75" s="121">
        <f t="shared" si="6"/>
        <v>4867912</v>
      </c>
      <c r="AQ75" s="121">
        <f t="shared" si="12"/>
        <v>474370.3682176175</v>
      </c>
      <c r="AR75" s="121">
        <f t="shared" si="13"/>
        <v>514047.74614722043</v>
      </c>
      <c r="AS75" s="121">
        <v>83586</v>
      </c>
      <c r="AT75" s="121">
        <f t="shared" si="7"/>
        <v>4860314</v>
      </c>
      <c r="AU75" s="121">
        <f t="shared" si="14"/>
        <v>430461.74614722043</v>
      </c>
      <c r="AV75" s="122"/>
      <c r="AW75" s="113">
        <v>5824</v>
      </c>
      <c r="AX75" s="113">
        <v>1498</v>
      </c>
      <c r="AY75" s="113">
        <f t="shared" si="20"/>
        <v>4326</v>
      </c>
      <c r="AZ75" s="123">
        <f t="shared" si="15"/>
        <v>0.7427884615384616</v>
      </c>
      <c r="BA75" s="124">
        <f t="shared" si="16"/>
        <v>3672271.875</v>
      </c>
      <c r="BB75" s="111">
        <f t="shared" si="17"/>
        <v>929042.6606682654</v>
      </c>
      <c r="BC75" s="125">
        <f t="shared" si="18"/>
        <v>877991.652925095</v>
      </c>
      <c r="BD75" s="78">
        <f t="shared" si="19"/>
        <v>11.132069180558213</v>
      </c>
      <c r="BE75" s="16"/>
    </row>
    <row r="76" spans="1:57" ht="12.75">
      <c r="A76" s="67">
        <v>54</v>
      </c>
      <c r="B76" s="110" t="s">
        <v>118</v>
      </c>
      <c r="C76" s="111">
        <v>125</v>
      </c>
      <c r="D76" s="112">
        <v>32507</v>
      </c>
      <c r="E76" s="113">
        <v>32507</v>
      </c>
      <c r="F76" s="113">
        <v>32507</v>
      </c>
      <c r="G76" s="113">
        <v>32507</v>
      </c>
      <c r="H76" s="113">
        <v>32507</v>
      </c>
      <c r="I76" s="113">
        <v>32507</v>
      </c>
      <c r="J76" s="113">
        <v>32507</v>
      </c>
      <c r="K76" s="113">
        <v>32507</v>
      </c>
      <c r="L76" s="113">
        <v>32507</v>
      </c>
      <c r="M76" s="113">
        <v>32507</v>
      </c>
      <c r="N76" s="113">
        <v>32507</v>
      </c>
      <c r="O76" s="113">
        <v>32507</v>
      </c>
      <c r="P76" s="114">
        <v>390084</v>
      </c>
      <c r="Q76" s="115">
        <f t="shared" si="8"/>
        <v>429092.4</v>
      </c>
      <c r="R76" s="111">
        <f t="shared" si="9"/>
        <v>56</v>
      </c>
      <c r="S76" s="112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6">
        <v>84000</v>
      </c>
      <c r="AI76" s="117">
        <f t="shared" si="24"/>
        <v>56</v>
      </c>
      <c r="AJ76" s="115">
        <f t="shared" si="4"/>
        <v>89600</v>
      </c>
      <c r="AK76" s="118">
        <f t="shared" si="10"/>
        <v>98000</v>
      </c>
      <c r="AL76" s="119">
        <f t="shared" si="5"/>
        <v>527092.4</v>
      </c>
      <c r="AM76" s="120">
        <f t="shared" si="11"/>
        <v>180417.4671145196</v>
      </c>
      <c r="AN76" s="121">
        <v>142987</v>
      </c>
      <c r="AO76" s="121">
        <v>142987</v>
      </c>
      <c r="AP76" s="121">
        <f t="shared" si="6"/>
        <v>384105.4</v>
      </c>
      <c r="AQ76" s="121">
        <f t="shared" si="12"/>
        <v>37430.46711451959</v>
      </c>
      <c r="AR76" s="121">
        <f t="shared" si="13"/>
        <v>190038.51530671012</v>
      </c>
      <c r="AS76" s="121">
        <v>157286</v>
      </c>
      <c r="AT76" s="121">
        <f t="shared" si="7"/>
        <v>369806.4</v>
      </c>
      <c r="AU76" s="121">
        <f t="shared" si="14"/>
        <v>32752.515306710113</v>
      </c>
      <c r="AV76" s="122"/>
      <c r="AW76" s="113">
        <v>2538</v>
      </c>
      <c r="AX76" s="113">
        <v>673</v>
      </c>
      <c r="AY76" s="113">
        <f t="shared" si="20"/>
        <v>1865</v>
      </c>
      <c r="AZ76" s="123">
        <f t="shared" si="15"/>
        <v>0.7348305752561072</v>
      </c>
      <c r="BA76" s="124">
        <f t="shared" si="16"/>
        <v>387323.61150512216</v>
      </c>
      <c r="BB76" s="111">
        <f t="shared" si="17"/>
        <v>97988.43081909894</v>
      </c>
      <c r="BC76" s="125">
        <f t="shared" si="18"/>
        <v>93606.81395664463</v>
      </c>
      <c r="BD76" s="78">
        <f t="shared" si="19"/>
        <v>34.2288120857974</v>
      </c>
      <c r="BE76" s="16"/>
    </row>
    <row r="77" spans="1:57" ht="12.75">
      <c r="A77" s="67">
        <v>55</v>
      </c>
      <c r="B77" s="110" t="s">
        <v>119</v>
      </c>
      <c r="C77" s="111">
        <v>85</v>
      </c>
      <c r="D77" s="112">
        <v>75000</v>
      </c>
      <c r="E77" s="113">
        <v>80000</v>
      </c>
      <c r="F77" s="113">
        <v>80000</v>
      </c>
      <c r="G77" s="113">
        <v>70000</v>
      </c>
      <c r="H77" s="113">
        <v>79000</v>
      </c>
      <c r="I77" s="113">
        <v>84573</v>
      </c>
      <c r="J77" s="113">
        <v>85000</v>
      </c>
      <c r="K77" s="113">
        <v>79000</v>
      </c>
      <c r="L77" s="113">
        <v>70000</v>
      </c>
      <c r="M77" s="113">
        <v>80000</v>
      </c>
      <c r="N77" s="113">
        <v>80000</v>
      </c>
      <c r="O77" s="113">
        <v>75000</v>
      </c>
      <c r="P77" s="114">
        <v>937573</v>
      </c>
      <c r="Q77" s="115">
        <f t="shared" si="8"/>
        <v>1031330.3</v>
      </c>
      <c r="R77" s="111">
        <f t="shared" si="9"/>
        <v>80</v>
      </c>
      <c r="S77" s="112"/>
      <c r="T77" s="113">
        <v>5997</v>
      </c>
      <c r="U77" s="113">
        <v>24000</v>
      </c>
      <c r="V77" s="113"/>
      <c r="W77" s="113">
        <v>5997</v>
      </c>
      <c r="X77" s="113">
        <v>24000</v>
      </c>
      <c r="Y77" s="113"/>
      <c r="Z77" s="113">
        <v>5997</v>
      </c>
      <c r="AA77" s="113">
        <v>24000</v>
      </c>
      <c r="AB77" s="113"/>
      <c r="AC77" s="113">
        <v>5997</v>
      </c>
      <c r="AD77" s="113">
        <v>24000</v>
      </c>
      <c r="AE77" s="113"/>
      <c r="AF77" s="113">
        <v>5997</v>
      </c>
      <c r="AG77" s="113">
        <v>24000</v>
      </c>
      <c r="AH77" s="116">
        <v>120000</v>
      </c>
      <c r="AI77" s="117">
        <f t="shared" si="24"/>
        <v>80</v>
      </c>
      <c r="AJ77" s="115">
        <f t="shared" si="4"/>
        <v>128000</v>
      </c>
      <c r="AK77" s="118">
        <f t="shared" si="10"/>
        <v>140000</v>
      </c>
      <c r="AL77" s="119">
        <f t="shared" si="5"/>
        <v>1171330.3</v>
      </c>
      <c r="AM77" s="120">
        <f t="shared" si="11"/>
        <v>497617.70007392403</v>
      </c>
      <c r="AN77" s="121">
        <v>424877</v>
      </c>
      <c r="AO77" s="121">
        <v>424877</v>
      </c>
      <c r="AP77" s="121">
        <f t="shared" si="6"/>
        <v>746453.3</v>
      </c>
      <c r="AQ77" s="121">
        <f t="shared" si="12"/>
        <v>72740.70007392405</v>
      </c>
      <c r="AR77" s="121">
        <f t="shared" si="13"/>
        <v>529711.9393979068</v>
      </c>
      <c r="AS77" s="121">
        <v>467364</v>
      </c>
      <c r="AT77" s="121">
        <f t="shared" si="7"/>
        <v>703966.3</v>
      </c>
      <c r="AU77" s="121">
        <f t="shared" si="14"/>
        <v>62347.939397906805</v>
      </c>
      <c r="AV77" s="122"/>
      <c r="AW77" s="113">
        <v>2406</v>
      </c>
      <c r="AX77" s="113">
        <v>682</v>
      </c>
      <c r="AY77" s="113">
        <f t="shared" si="20"/>
        <v>1724</v>
      </c>
      <c r="AZ77" s="123">
        <f t="shared" si="15"/>
        <v>0.7165419783873649</v>
      </c>
      <c r="BA77" s="124">
        <f t="shared" si="16"/>
        <v>839307.3305070656</v>
      </c>
      <c r="BB77" s="111">
        <f t="shared" si="17"/>
        <v>212335.12713506908</v>
      </c>
      <c r="BC77" s="125">
        <f t="shared" si="18"/>
        <v>208017.60274646484</v>
      </c>
      <c r="BD77" s="78">
        <f t="shared" si="19"/>
        <v>42.483123682015574</v>
      </c>
      <c r="BE77" s="16"/>
    </row>
    <row r="78" spans="1:57" ht="12.75">
      <c r="A78" s="67">
        <v>56</v>
      </c>
      <c r="B78" s="110" t="s">
        <v>120</v>
      </c>
      <c r="C78" s="111">
        <v>55</v>
      </c>
      <c r="D78" s="112">
        <v>36535</v>
      </c>
      <c r="E78" s="113">
        <v>52850</v>
      </c>
      <c r="F78" s="128">
        <v>36535</v>
      </c>
      <c r="G78" s="128">
        <v>36535</v>
      </c>
      <c r="H78" s="128">
        <v>36535</v>
      </c>
      <c r="I78" s="128">
        <v>36535</v>
      </c>
      <c r="J78" s="128">
        <v>36535</v>
      </c>
      <c r="K78" s="128">
        <v>36535</v>
      </c>
      <c r="L78" s="128">
        <v>36535</v>
      </c>
      <c r="M78" s="128">
        <v>36535</v>
      </c>
      <c r="N78" s="113">
        <v>52850</v>
      </c>
      <c r="O78" s="113">
        <v>36535</v>
      </c>
      <c r="P78" s="114">
        <v>471050</v>
      </c>
      <c r="Q78" s="115">
        <f t="shared" si="8"/>
        <v>518155</v>
      </c>
      <c r="R78" s="111">
        <f t="shared" si="9"/>
        <v>37</v>
      </c>
      <c r="S78" s="112"/>
      <c r="T78" s="113"/>
      <c r="U78" s="113">
        <v>11100</v>
      </c>
      <c r="V78" s="113"/>
      <c r="W78" s="113"/>
      <c r="X78" s="113">
        <v>11100</v>
      </c>
      <c r="Y78" s="113"/>
      <c r="Z78" s="113"/>
      <c r="AA78" s="113">
        <v>11100</v>
      </c>
      <c r="AB78" s="113"/>
      <c r="AC78" s="113"/>
      <c r="AD78" s="113">
        <v>11100</v>
      </c>
      <c r="AE78" s="113"/>
      <c r="AF78" s="113"/>
      <c r="AG78" s="113">
        <v>11100</v>
      </c>
      <c r="AH78" s="116">
        <v>55500</v>
      </c>
      <c r="AI78" s="117">
        <f t="shared" si="24"/>
        <v>37</v>
      </c>
      <c r="AJ78" s="115">
        <f t="shared" si="4"/>
        <v>59200</v>
      </c>
      <c r="AK78" s="118">
        <f t="shared" si="10"/>
        <v>64750</v>
      </c>
      <c r="AL78" s="119">
        <f t="shared" si="5"/>
        <v>582905</v>
      </c>
      <c r="AM78" s="120">
        <f t="shared" si="11"/>
        <v>206504.89208545166</v>
      </c>
      <c r="AN78" s="121">
        <v>165865</v>
      </c>
      <c r="AO78" s="121">
        <v>165865</v>
      </c>
      <c r="AP78" s="121">
        <f t="shared" si="6"/>
        <v>417040</v>
      </c>
      <c r="AQ78" s="121">
        <f t="shared" si="12"/>
        <v>40639.89208545167</v>
      </c>
      <c r="AR78" s="121">
        <f t="shared" si="13"/>
        <v>217918.7821111749</v>
      </c>
      <c r="AS78" s="121">
        <v>182452</v>
      </c>
      <c r="AT78" s="121">
        <f t="shared" si="7"/>
        <v>400453</v>
      </c>
      <c r="AU78" s="121">
        <f t="shared" si="14"/>
        <v>35466.782111174885</v>
      </c>
      <c r="AV78" s="122"/>
      <c r="AW78" s="113">
        <v>1544</v>
      </c>
      <c r="AX78" s="113">
        <v>364</v>
      </c>
      <c r="AY78" s="113">
        <f t="shared" si="20"/>
        <v>1180</v>
      </c>
      <c r="AZ78" s="123">
        <f t="shared" si="15"/>
        <v>0.7642487046632125</v>
      </c>
      <c r="BA78" s="124">
        <f t="shared" si="16"/>
        <v>445484.3911917099</v>
      </c>
      <c r="BB78" s="111">
        <f t="shared" si="17"/>
        <v>112702.44093213511</v>
      </c>
      <c r="BC78" s="125">
        <f t="shared" si="18"/>
        <v>103518.62384924908</v>
      </c>
      <c r="BD78" s="78">
        <f t="shared" si="19"/>
        <v>35.42685207460078</v>
      </c>
      <c r="BE78" s="16"/>
    </row>
    <row r="79" spans="1:57" ht="12.75">
      <c r="A79" s="67">
        <v>57</v>
      </c>
      <c r="B79" s="110" t="s">
        <v>121</v>
      </c>
      <c r="C79" s="111">
        <v>113</v>
      </c>
      <c r="D79" s="112">
        <v>172850</v>
      </c>
      <c r="E79" s="113">
        <v>174691</v>
      </c>
      <c r="F79" s="113">
        <v>174578</v>
      </c>
      <c r="G79" s="113">
        <v>174578</v>
      </c>
      <c r="H79" s="113">
        <v>174578</v>
      </c>
      <c r="I79" s="113">
        <v>174578</v>
      </c>
      <c r="J79" s="113">
        <v>174578</v>
      </c>
      <c r="K79" s="113">
        <v>174578</v>
      </c>
      <c r="L79" s="113">
        <v>174578</v>
      </c>
      <c r="M79" s="113">
        <v>174578</v>
      </c>
      <c r="N79" s="113">
        <v>174691</v>
      </c>
      <c r="O79" s="113">
        <v>172850</v>
      </c>
      <c r="P79" s="114">
        <v>2091706</v>
      </c>
      <c r="Q79" s="115">
        <f t="shared" si="8"/>
        <v>2300876.6</v>
      </c>
      <c r="R79" s="111">
        <f t="shared" si="9"/>
        <v>100</v>
      </c>
      <c r="S79" s="112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6">
        <v>150000</v>
      </c>
      <c r="AI79" s="117">
        <f t="shared" si="24"/>
        <v>100</v>
      </c>
      <c r="AJ79" s="115">
        <f t="shared" si="4"/>
        <v>160000</v>
      </c>
      <c r="AK79" s="118">
        <f t="shared" si="10"/>
        <v>175000</v>
      </c>
      <c r="AL79" s="119">
        <f t="shared" si="5"/>
        <v>2475876.6</v>
      </c>
      <c r="AM79" s="120">
        <f t="shared" si="11"/>
        <v>426799.68450008985</v>
      </c>
      <c r="AN79" s="121">
        <f>55561+150000</f>
        <v>205561</v>
      </c>
      <c r="AO79" s="121">
        <v>55561</v>
      </c>
      <c r="AP79" s="121">
        <f t="shared" si="6"/>
        <v>2270315.6</v>
      </c>
      <c r="AQ79" s="121">
        <f t="shared" si="12"/>
        <v>221238.68450008985</v>
      </c>
      <c r="AR79" s="121">
        <f t="shared" si="13"/>
        <v>274984.1768823503</v>
      </c>
      <c r="AS79" s="121">
        <v>61117</v>
      </c>
      <c r="AT79" s="121">
        <f t="shared" si="7"/>
        <v>2414759.6</v>
      </c>
      <c r="AU79" s="121">
        <f t="shared" si="14"/>
        <v>213867.1768823503</v>
      </c>
      <c r="AV79" s="122"/>
      <c r="AW79" s="113">
        <v>2441</v>
      </c>
      <c r="AX79" s="113">
        <v>434</v>
      </c>
      <c r="AY79" s="113">
        <f t="shared" si="20"/>
        <v>2007</v>
      </c>
      <c r="AZ79" s="123">
        <f t="shared" si="15"/>
        <v>0.822204014748054</v>
      </c>
      <c r="BA79" s="124">
        <f t="shared" si="16"/>
        <v>2035675.680540762</v>
      </c>
      <c r="BB79" s="111">
        <f t="shared" si="17"/>
        <v>515002.59645325725</v>
      </c>
      <c r="BC79" s="125">
        <f t="shared" si="18"/>
        <v>439693.1548924057</v>
      </c>
      <c r="BD79" s="78">
        <f t="shared" si="19"/>
        <v>17.23832619525908</v>
      </c>
      <c r="BE79" s="16"/>
    </row>
    <row r="80" spans="1:57" ht="12.75">
      <c r="A80" s="67">
        <v>58</v>
      </c>
      <c r="B80" s="110" t="s">
        <v>122</v>
      </c>
      <c r="C80" s="111">
        <v>32</v>
      </c>
      <c r="D80" s="112">
        <v>11700</v>
      </c>
      <c r="E80" s="113">
        <v>12860</v>
      </c>
      <c r="F80" s="113">
        <v>12860</v>
      </c>
      <c r="G80" s="113">
        <v>13223</v>
      </c>
      <c r="H80" s="113">
        <v>13223</v>
      </c>
      <c r="I80" s="113">
        <v>13223</v>
      </c>
      <c r="J80" s="113">
        <v>13223</v>
      </c>
      <c r="K80" s="113">
        <v>13233</v>
      </c>
      <c r="L80" s="113">
        <v>13223</v>
      </c>
      <c r="M80" s="113">
        <v>12860</v>
      </c>
      <c r="N80" s="113">
        <v>12860</v>
      </c>
      <c r="O80" s="113">
        <v>11700</v>
      </c>
      <c r="P80" s="114">
        <v>154188</v>
      </c>
      <c r="Q80" s="115">
        <f t="shared" si="8"/>
        <v>169606.8</v>
      </c>
      <c r="R80" s="111">
        <f t="shared" si="9"/>
        <v>18</v>
      </c>
      <c r="S80" s="112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6">
        <v>27000</v>
      </c>
      <c r="AI80" s="117">
        <f t="shared" si="24"/>
        <v>18</v>
      </c>
      <c r="AJ80" s="115">
        <f aca="true" t="shared" si="25" ref="AJ80:AJ113">R80*1600</f>
        <v>28800</v>
      </c>
      <c r="AK80" s="118">
        <f t="shared" si="10"/>
        <v>31500</v>
      </c>
      <c r="AL80" s="119">
        <f aca="true" t="shared" si="26" ref="AL80:AL111">Q80+AK80</f>
        <v>201106.8</v>
      </c>
      <c r="AM80" s="120">
        <f t="shared" si="11"/>
        <v>122840.41577305702</v>
      </c>
      <c r="AN80" s="121">
        <v>114390</v>
      </c>
      <c r="AO80" s="121">
        <v>114390</v>
      </c>
      <c r="AP80" s="121">
        <f aca="true" t="shared" si="27" ref="AP80:AP111">AL80-AN80</f>
        <v>86716.79999999999</v>
      </c>
      <c r="AQ80" s="121">
        <f t="shared" si="12"/>
        <v>8450.41577305701</v>
      </c>
      <c r="AR80" s="121">
        <f t="shared" si="13"/>
        <v>132496.10283206418</v>
      </c>
      <c r="AS80" s="121">
        <v>125829</v>
      </c>
      <c r="AT80" s="121">
        <f aca="true" t="shared" si="28" ref="AT80:AT111">AL80-AS80</f>
        <v>75277.79999999999</v>
      </c>
      <c r="AU80" s="121">
        <f t="shared" si="14"/>
        <v>6667.102832064188</v>
      </c>
      <c r="AV80" s="122"/>
      <c r="AW80" s="113">
        <v>1013</v>
      </c>
      <c r="AX80" s="113">
        <v>274</v>
      </c>
      <c r="AY80" s="113">
        <f t="shared" si="20"/>
        <v>739</v>
      </c>
      <c r="AZ80" s="123">
        <f t="shared" si="15"/>
        <v>0.7295162882527148</v>
      </c>
      <c r="BA80" s="124">
        <f t="shared" si="16"/>
        <v>146710.68627838104</v>
      </c>
      <c r="BB80" s="111">
        <f t="shared" si="17"/>
        <v>37116.12074706051</v>
      </c>
      <c r="BC80" s="125">
        <f t="shared" si="18"/>
        <v>35714.73770636067</v>
      </c>
      <c r="BD80" s="78">
        <f t="shared" si="19"/>
        <v>61.08217910734844</v>
      </c>
      <c r="BE80" s="16"/>
    </row>
    <row r="81" spans="1:57" ht="12.75">
      <c r="A81" s="67">
        <v>59</v>
      </c>
      <c r="B81" s="110" t="s">
        <v>123</v>
      </c>
      <c r="C81" s="111">
        <v>111</v>
      </c>
      <c r="D81" s="112">
        <v>79738</v>
      </c>
      <c r="E81" s="128">
        <v>75000</v>
      </c>
      <c r="F81" s="128">
        <v>75000</v>
      </c>
      <c r="G81" s="128">
        <v>75000</v>
      </c>
      <c r="H81" s="128">
        <v>75000</v>
      </c>
      <c r="I81" s="128">
        <v>75000</v>
      </c>
      <c r="J81" s="128">
        <v>75000</v>
      </c>
      <c r="K81" s="113">
        <v>75000</v>
      </c>
      <c r="L81" s="113">
        <v>75000</v>
      </c>
      <c r="M81" s="113">
        <v>75000</v>
      </c>
      <c r="N81" s="113">
        <v>75000</v>
      </c>
      <c r="O81" s="113">
        <v>79738</v>
      </c>
      <c r="P81" s="114">
        <v>909476</v>
      </c>
      <c r="Q81" s="115">
        <f aca="true" t="shared" si="29" ref="Q81:Q113">P81*110/100</f>
        <v>1000423.6</v>
      </c>
      <c r="R81" s="111">
        <v>65</v>
      </c>
      <c r="S81" s="112"/>
      <c r="T81" s="113">
        <v>28250</v>
      </c>
      <c r="U81" s="113"/>
      <c r="V81" s="113"/>
      <c r="W81" s="113">
        <v>28250</v>
      </c>
      <c r="X81" s="113"/>
      <c r="Y81" s="113"/>
      <c r="Z81" s="113">
        <v>28250</v>
      </c>
      <c r="AA81" s="113"/>
      <c r="AB81" s="113"/>
      <c r="AC81" s="113">
        <v>28250</v>
      </c>
      <c r="AD81" s="113"/>
      <c r="AE81" s="113"/>
      <c r="AF81" s="113">
        <v>28250</v>
      </c>
      <c r="AG81" s="113"/>
      <c r="AH81" s="116">
        <f>300*5*R81</f>
        <v>97500</v>
      </c>
      <c r="AI81" s="117">
        <f t="shared" si="24"/>
        <v>65</v>
      </c>
      <c r="AJ81" s="115">
        <f t="shared" si="25"/>
        <v>104000</v>
      </c>
      <c r="AK81" s="118">
        <f aca="true" t="shared" si="30" ref="AK81:AK113">AI81*350*5</f>
        <v>113750</v>
      </c>
      <c r="AL81" s="119">
        <f t="shared" si="26"/>
        <v>1114173.6</v>
      </c>
      <c r="AM81" s="120">
        <f aca="true" t="shared" si="31" ref="AM81:AM113">AN81+AQ81</f>
        <v>231728.52962187617</v>
      </c>
      <c r="AN81" s="121">
        <v>136451</v>
      </c>
      <c r="AO81" s="121">
        <v>136451</v>
      </c>
      <c r="AP81" s="121">
        <f t="shared" si="27"/>
        <v>977722.6000000001</v>
      </c>
      <c r="AQ81" s="121">
        <f aca="true" t="shared" si="32" ref="AQ81:AQ113">AP81*0.0974484272143</f>
        <v>95277.52962187617</v>
      </c>
      <c r="AR81" s="121">
        <f aca="true" t="shared" si="33" ref="AR81:AR113">AS81+AU81</f>
        <v>235481.12678757412</v>
      </c>
      <c r="AS81" s="121">
        <v>150096</v>
      </c>
      <c r="AT81" s="121">
        <f t="shared" si="28"/>
        <v>964077.6000000001</v>
      </c>
      <c r="AU81" s="121">
        <f aca="true" t="shared" si="34" ref="AU81:AU113">AT81*0.0885666535428</f>
        <v>85385.12678757412</v>
      </c>
      <c r="AV81" s="122"/>
      <c r="AW81" s="113">
        <v>5994</v>
      </c>
      <c r="AX81" s="113">
        <v>1959</v>
      </c>
      <c r="AY81" s="113">
        <f t="shared" si="20"/>
        <v>4035</v>
      </c>
      <c r="AZ81" s="123">
        <f aca="true" t="shared" si="35" ref="AZ81:AZ113">AY81/AW81</f>
        <v>0.6731731731731732</v>
      </c>
      <c r="BA81" s="124">
        <f aca="true" t="shared" si="36" ref="BA81:BA113">AL81*AZ81</f>
        <v>750031.7777777779</v>
      </c>
      <c r="BB81" s="111">
        <f aca="true" t="shared" si="37" ref="BB81:BB113">BA81*0.2529885292516</f>
        <v>189749.43635196288</v>
      </c>
      <c r="BC81" s="125">
        <f aca="true" t="shared" si="38" ref="BC81:BC113">AL81*0.1775909004885</f>
        <v>197867.0929245138</v>
      </c>
      <c r="BD81" s="78">
        <f aca="true" t="shared" si="39" ref="BD81:BD113">AM81*100/AL81</f>
        <v>20.798242717461278</v>
      </c>
      <c r="BE81" s="16"/>
    </row>
    <row r="82" spans="1:57" ht="12.75">
      <c r="A82" s="67">
        <v>60</v>
      </c>
      <c r="B82" s="110" t="s">
        <v>124</v>
      </c>
      <c r="C82" s="111">
        <v>33</v>
      </c>
      <c r="D82" s="112">
        <v>30687</v>
      </c>
      <c r="E82" s="113">
        <v>30517</v>
      </c>
      <c r="F82" s="113">
        <v>30517</v>
      </c>
      <c r="G82" s="113">
        <v>30634</v>
      </c>
      <c r="H82" s="113">
        <v>31634</v>
      </c>
      <c r="I82" s="113">
        <v>32089</v>
      </c>
      <c r="J82" s="113">
        <v>33906</v>
      </c>
      <c r="K82" s="113">
        <v>34502</v>
      </c>
      <c r="L82" s="113">
        <v>38323</v>
      </c>
      <c r="M82" s="113">
        <v>30517</v>
      </c>
      <c r="N82" s="113">
        <v>30517</v>
      </c>
      <c r="O82" s="113">
        <v>30687</v>
      </c>
      <c r="P82" s="114">
        <v>384530</v>
      </c>
      <c r="Q82" s="115">
        <f t="shared" si="29"/>
        <v>422983</v>
      </c>
      <c r="R82" s="111">
        <f aca="true" t="shared" si="40" ref="R82:R113">AH82/300/5</f>
        <v>6</v>
      </c>
      <c r="S82" s="112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6">
        <v>9000</v>
      </c>
      <c r="AI82" s="117">
        <f t="shared" si="24"/>
        <v>6</v>
      </c>
      <c r="AJ82" s="115">
        <f t="shared" si="25"/>
        <v>9600</v>
      </c>
      <c r="AK82" s="118">
        <f t="shared" si="30"/>
        <v>10500</v>
      </c>
      <c r="AL82" s="119">
        <f t="shared" si="26"/>
        <v>433483</v>
      </c>
      <c r="AM82" s="120">
        <f t="shared" si="31"/>
        <v>120411.3257415331</v>
      </c>
      <c r="AN82" s="121">
        <v>86609</v>
      </c>
      <c r="AO82" s="121">
        <v>86609</v>
      </c>
      <c r="AP82" s="121">
        <f t="shared" si="27"/>
        <v>346874</v>
      </c>
      <c r="AQ82" s="121">
        <f t="shared" si="32"/>
        <v>33802.325741533095</v>
      </c>
      <c r="AR82" s="121">
        <f t="shared" si="33"/>
        <v>125224.39359467101</v>
      </c>
      <c r="AS82" s="121">
        <v>95270</v>
      </c>
      <c r="AT82" s="121">
        <f t="shared" si="28"/>
        <v>338213</v>
      </c>
      <c r="AU82" s="121">
        <f t="shared" si="34"/>
        <v>29954.393594671015</v>
      </c>
      <c r="AV82" s="122"/>
      <c r="AW82" s="113">
        <v>1920</v>
      </c>
      <c r="AX82" s="113">
        <v>539</v>
      </c>
      <c r="AY82" s="113">
        <f t="shared" si="20"/>
        <v>1381</v>
      </c>
      <c r="AZ82" s="123">
        <f t="shared" si="35"/>
        <v>0.7192708333333333</v>
      </c>
      <c r="BA82" s="124">
        <f t="shared" si="36"/>
        <v>311791.67864583334</v>
      </c>
      <c r="BB82" s="111">
        <f t="shared" si="37"/>
        <v>78879.71821349688</v>
      </c>
      <c r="BC82" s="125">
        <f t="shared" si="38"/>
        <v>76982.63631645644</v>
      </c>
      <c r="BD82" s="78">
        <f t="shared" si="39"/>
        <v>27.77763504947901</v>
      </c>
      <c r="BE82" s="16"/>
    </row>
    <row r="83" spans="1:57" ht="12.75">
      <c r="A83" s="67">
        <v>61</v>
      </c>
      <c r="B83" s="110" t="s">
        <v>125</v>
      </c>
      <c r="C83" s="111">
        <v>139</v>
      </c>
      <c r="D83" s="112">
        <v>155650</v>
      </c>
      <c r="E83" s="113">
        <v>197856</v>
      </c>
      <c r="F83" s="113">
        <v>202734</v>
      </c>
      <c r="G83" s="113">
        <v>205677</v>
      </c>
      <c r="H83" s="113">
        <v>213768</v>
      </c>
      <c r="I83" s="113">
        <v>215270</v>
      </c>
      <c r="J83" s="113">
        <v>218149</v>
      </c>
      <c r="K83" s="113">
        <v>216191</v>
      </c>
      <c r="L83" s="113">
        <v>216191</v>
      </c>
      <c r="M83" s="113">
        <v>202734</v>
      </c>
      <c r="N83" s="113">
        <v>197856</v>
      </c>
      <c r="O83" s="113">
        <v>155650</v>
      </c>
      <c r="P83" s="114">
        <v>2397726</v>
      </c>
      <c r="Q83" s="115">
        <f t="shared" si="29"/>
        <v>2637498.6</v>
      </c>
      <c r="R83" s="111">
        <f t="shared" si="40"/>
        <v>139</v>
      </c>
      <c r="S83" s="112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6">
        <v>208500</v>
      </c>
      <c r="AI83" s="117">
        <f t="shared" si="24"/>
        <v>139</v>
      </c>
      <c r="AJ83" s="115">
        <f t="shared" si="25"/>
        <v>222400</v>
      </c>
      <c r="AK83" s="118">
        <f t="shared" si="30"/>
        <v>243250</v>
      </c>
      <c r="AL83" s="119">
        <f t="shared" si="26"/>
        <v>2880748.6</v>
      </c>
      <c r="AM83" s="120">
        <f t="shared" si="31"/>
        <v>692220.2460921169</v>
      </c>
      <c r="AN83" s="121">
        <v>455925</v>
      </c>
      <c r="AO83" s="121">
        <v>455925</v>
      </c>
      <c r="AP83" s="121">
        <f t="shared" si="27"/>
        <v>2424823.6</v>
      </c>
      <c r="AQ83" s="121">
        <f t="shared" si="32"/>
        <v>236295.2460921169</v>
      </c>
      <c r="AR83" s="121">
        <f t="shared" si="33"/>
        <v>712238.4922486282</v>
      </c>
      <c r="AS83" s="121">
        <v>501518</v>
      </c>
      <c r="AT83" s="121">
        <f t="shared" si="28"/>
        <v>2379230.6</v>
      </c>
      <c r="AU83" s="121">
        <f t="shared" si="34"/>
        <v>210720.49224862817</v>
      </c>
      <c r="AV83" s="122"/>
      <c r="AW83" s="113">
        <v>2780</v>
      </c>
      <c r="AX83" s="113">
        <v>617</v>
      </c>
      <c r="AY83" s="113">
        <f aca="true" t="shared" si="41" ref="AY83:AY113">AW83-AX83</f>
        <v>2163</v>
      </c>
      <c r="AZ83" s="123">
        <f t="shared" si="35"/>
        <v>0.7780575539568345</v>
      </c>
      <c r="BA83" s="124">
        <f t="shared" si="36"/>
        <v>2241388.2092805756</v>
      </c>
      <c r="BB83" s="111">
        <f t="shared" si="37"/>
        <v>567045.5065477702</v>
      </c>
      <c r="BC83" s="125">
        <f t="shared" si="38"/>
        <v>511594.73795498564</v>
      </c>
      <c r="BD83" s="78">
        <f t="shared" si="39"/>
        <v>24.029179293608507</v>
      </c>
      <c r="BE83" s="16"/>
    </row>
    <row r="84" spans="1:57" ht="12.75">
      <c r="A84" s="67">
        <v>62</v>
      </c>
      <c r="B84" s="110" t="s">
        <v>126</v>
      </c>
      <c r="C84" s="111">
        <v>137</v>
      </c>
      <c r="D84" s="112">
        <v>138934</v>
      </c>
      <c r="E84" s="113">
        <v>138934</v>
      </c>
      <c r="F84" s="113">
        <v>138934</v>
      </c>
      <c r="G84" s="113">
        <v>138934</v>
      </c>
      <c r="H84" s="113">
        <v>138934</v>
      </c>
      <c r="I84" s="113">
        <v>138934</v>
      </c>
      <c r="J84" s="113">
        <v>138934</v>
      </c>
      <c r="K84" s="113">
        <v>138934</v>
      </c>
      <c r="L84" s="113">
        <v>138934</v>
      </c>
      <c r="M84" s="113">
        <v>138934</v>
      </c>
      <c r="N84" s="113">
        <v>138934</v>
      </c>
      <c r="O84" s="113">
        <v>138934</v>
      </c>
      <c r="P84" s="114">
        <v>1667208</v>
      </c>
      <c r="Q84" s="115">
        <f t="shared" si="29"/>
        <v>1833928.8</v>
      </c>
      <c r="R84" s="111">
        <f t="shared" si="40"/>
        <v>126.33333333333333</v>
      </c>
      <c r="S84" s="112"/>
      <c r="T84" s="113"/>
      <c r="U84" s="113">
        <v>37900</v>
      </c>
      <c r="V84" s="113"/>
      <c r="W84" s="113"/>
      <c r="X84" s="113">
        <v>37900</v>
      </c>
      <c r="Y84" s="113"/>
      <c r="Z84" s="113"/>
      <c r="AA84" s="113">
        <v>37900</v>
      </c>
      <c r="AB84" s="113"/>
      <c r="AC84" s="113"/>
      <c r="AD84" s="113">
        <v>37900</v>
      </c>
      <c r="AE84" s="113"/>
      <c r="AF84" s="113"/>
      <c r="AG84" s="113">
        <v>37900</v>
      </c>
      <c r="AH84" s="116">
        <v>189500</v>
      </c>
      <c r="AI84" s="117">
        <f t="shared" si="24"/>
        <v>126</v>
      </c>
      <c r="AJ84" s="115">
        <f t="shared" si="25"/>
        <v>202133.3333333333</v>
      </c>
      <c r="AK84" s="118">
        <f t="shared" si="30"/>
        <v>220500</v>
      </c>
      <c r="AL84" s="119">
        <f t="shared" si="26"/>
        <v>2054428.8</v>
      </c>
      <c r="AM84" s="120">
        <f t="shared" si="31"/>
        <v>296068.98089348595</v>
      </c>
      <c r="AN84" s="121">
        <v>106219</v>
      </c>
      <c r="AO84" s="121">
        <v>106219</v>
      </c>
      <c r="AP84" s="121">
        <f t="shared" si="27"/>
        <v>1948209.8</v>
      </c>
      <c r="AQ84" s="121">
        <f t="shared" si="32"/>
        <v>189849.98089348598</v>
      </c>
      <c r="AR84" s="121">
        <f t="shared" si="33"/>
        <v>288446.6673913561</v>
      </c>
      <c r="AS84" s="121">
        <v>116841</v>
      </c>
      <c r="AT84" s="121">
        <f t="shared" si="28"/>
        <v>1937587.8</v>
      </c>
      <c r="AU84" s="121">
        <f t="shared" si="34"/>
        <v>171605.66739135605</v>
      </c>
      <c r="AV84" s="122"/>
      <c r="AW84" s="113">
        <v>1983</v>
      </c>
      <c r="AX84" s="113">
        <v>554</v>
      </c>
      <c r="AY84" s="113">
        <f t="shared" si="41"/>
        <v>1429</v>
      </c>
      <c r="AZ84" s="123">
        <f t="shared" si="35"/>
        <v>0.7206253151790217</v>
      </c>
      <c r="BA84" s="124">
        <f t="shared" si="36"/>
        <v>1480473.4015128594</v>
      </c>
      <c r="BB84" s="111">
        <f t="shared" si="37"/>
        <v>374542.78844485176</v>
      </c>
      <c r="BC84" s="125">
        <f t="shared" si="38"/>
        <v>364847.86058150843</v>
      </c>
      <c r="BD84" s="78">
        <f t="shared" si="39"/>
        <v>14.41125537635989</v>
      </c>
      <c r="BE84" s="16"/>
    </row>
    <row r="85" spans="1:57" ht="12.75">
      <c r="A85" s="67">
        <v>63</v>
      </c>
      <c r="B85" s="110" t="s">
        <v>127</v>
      </c>
      <c r="C85" s="111">
        <v>61</v>
      </c>
      <c r="D85" s="112">
        <v>56563</v>
      </c>
      <c r="E85" s="113">
        <v>56563</v>
      </c>
      <c r="F85" s="113">
        <v>27370</v>
      </c>
      <c r="G85" s="113">
        <v>56563</v>
      </c>
      <c r="H85" s="113">
        <v>56563</v>
      </c>
      <c r="I85" s="113">
        <v>56563</v>
      </c>
      <c r="J85" s="113">
        <v>107397</v>
      </c>
      <c r="K85" s="113">
        <v>56563</v>
      </c>
      <c r="L85" s="113">
        <v>107397</v>
      </c>
      <c r="M85" s="113">
        <v>27370</v>
      </c>
      <c r="N85" s="113">
        <v>56563</v>
      </c>
      <c r="O85" s="113">
        <v>56563</v>
      </c>
      <c r="P85" s="114">
        <v>722038</v>
      </c>
      <c r="Q85" s="115">
        <f t="shared" si="29"/>
        <v>794241.8</v>
      </c>
      <c r="R85" s="111">
        <f t="shared" si="40"/>
        <v>11</v>
      </c>
      <c r="S85" s="112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6">
        <v>16500</v>
      </c>
      <c r="AI85" s="117">
        <f t="shared" si="24"/>
        <v>11</v>
      </c>
      <c r="AJ85" s="115">
        <f t="shared" si="25"/>
        <v>17600</v>
      </c>
      <c r="AK85" s="118">
        <f t="shared" si="30"/>
        <v>19250</v>
      </c>
      <c r="AL85" s="119">
        <f t="shared" si="26"/>
        <v>813491.8</v>
      </c>
      <c r="AM85" s="120">
        <f t="shared" si="31"/>
        <v>234875.19271313015</v>
      </c>
      <c r="AN85" s="121">
        <v>172402</v>
      </c>
      <c r="AO85" s="121">
        <v>172402</v>
      </c>
      <c r="AP85" s="121">
        <f t="shared" si="27"/>
        <v>641089.8</v>
      </c>
      <c r="AQ85" s="121">
        <f t="shared" si="32"/>
        <v>62473.19271313015</v>
      </c>
      <c r="AR85" s="121">
        <f t="shared" si="33"/>
        <v>244894.28909934507</v>
      </c>
      <c r="AS85" s="121">
        <v>189642</v>
      </c>
      <c r="AT85" s="121">
        <f t="shared" si="28"/>
        <v>623849.8</v>
      </c>
      <c r="AU85" s="121">
        <f t="shared" si="34"/>
        <v>55252.28909934507</v>
      </c>
      <c r="AV85" s="122"/>
      <c r="AW85" s="113">
        <v>2230</v>
      </c>
      <c r="AX85" s="113">
        <v>643</v>
      </c>
      <c r="AY85" s="113">
        <f t="shared" si="41"/>
        <v>1587</v>
      </c>
      <c r="AZ85" s="123">
        <f t="shared" si="35"/>
        <v>0.7116591928251121</v>
      </c>
      <c r="BA85" s="124">
        <f t="shared" si="36"/>
        <v>578928.9177578476</v>
      </c>
      <c r="BB85" s="111">
        <f t="shared" si="37"/>
        <v>146462.37544477833</v>
      </c>
      <c r="BC85" s="125">
        <f t="shared" si="38"/>
        <v>144468.74130201075</v>
      </c>
      <c r="BD85" s="78">
        <f t="shared" si="39"/>
        <v>28.872472065868415</v>
      </c>
      <c r="BE85" s="16"/>
    </row>
    <row r="86" spans="1:57" ht="12.75">
      <c r="A86" s="67">
        <v>64</v>
      </c>
      <c r="B86" s="110" t="s">
        <v>128</v>
      </c>
      <c r="C86" s="111">
        <v>137</v>
      </c>
      <c r="D86" s="112">
        <v>133912</v>
      </c>
      <c r="E86" s="113">
        <v>141000</v>
      </c>
      <c r="F86" s="113">
        <v>133912</v>
      </c>
      <c r="G86" s="113">
        <v>137424</v>
      </c>
      <c r="H86" s="113">
        <v>139673</v>
      </c>
      <c r="I86" s="113">
        <v>142225</v>
      </c>
      <c r="J86" s="113">
        <v>143956</v>
      </c>
      <c r="K86" s="113">
        <v>143956</v>
      </c>
      <c r="L86" s="113">
        <v>137424</v>
      </c>
      <c r="M86" s="113">
        <v>133912</v>
      </c>
      <c r="N86" s="113">
        <v>141000</v>
      </c>
      <c r="O86" s="113">
        <v>133912</v>
      </c>
      <c r="P86" s="114">
        <v>1662306</v>
      </c>
      <c r="Q86" s="115">
        <f t="shared" si="29"/>
        <v>1828536.6</v>
      </c>
      <c r="R86" s="111">
        <f t="shared" si="40"/>
        <v>105</v>
      </c>
      <c r="S86" s="112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6">
        <v>157500</v>
      </c>
      <c r="AI86" s="117">
        <f t="shared" si="24"/>
        <v>105</v>
      </c>
      <c r="AJ86" s="115">
        <f t="shared" si="25"/>
        <v>168000</v>
      </c>
      <c r="AK86" s="118">
        <f t="shared" si="30"/>
        <v>183750</v>
      </c>
      <c r="AL86" s="119">
        <f t="shared" si="26"/>
        <v>2012286.6</v>
      </c>
      <c r="AM86" s="120">
        <f t="shared" si="31"/>
        <v>328801.7373305294</v>
      </c>
      <c r="AN86" s="121">
        <f>107036+40000</f>
        <v>147036</v>
      </c>
      <c r="AO86" s="121">
        <v>107036</v>
      </c>
      <c r="AP86" s="121">
        <f t="shared" si="27"/>
        <v>1865250.6</v>
      </c>
      <c r="AQ86" s="121">
        <f t="shared" si="32"/>
        <v>181765.7373305294</v>
      </c>
      <c r="AR86" s="121">
        <f t="shared" si="33"/>
        <v>285533.6523428897</v>
      </c>
      <c r="AS86" s="121">
        <v>117740</v>
      </c>
      <c r="AT86" s="121">
        <f t="shared" si="28"/>
        <v>1894546.6</v>
      </c>
      <c r="AU86" s="121">
        <f t="shared" si="34"/>
        <v>167793.6523428897</v>
      </c>
      <c r="AV86" s="122"/>
      <c r="AW86" s="113">
        <v>3752</v>
      </c>
      <c r="AX86" s="113">
        <v>1160</v>
      </c>
      <c r="AY86" s="113">
        <f t="shared" si="41"/>
        <v>2592</v>
      </c>
      <c r="AZ86" s="123">
        <f t="shared" si="35"/>
        <v>0.6908315565031983</v>
      </c>
      <c r="BA86" s="124">
        <f t="shared" si="36"/>
        <v>1390151.0840085289</v>
      </c>
      <c r="BB86" s="111">
        <f t="shared" si="37"/>
        <v>351692.2781808351</v>
      </c>
      <c r="BC86" s="125">
        <f t="shared" si="38"/>
        <v>357363.789334942</v>
      </c>
      <c r="BD86" s="78">
        <f t="shared" si="39"/>
        <v>16.339707143631</v>
      </c>
      <c r="BE86" s="16"/>
    </row>
    <row r="87" spans="1:57" ht="12.75">
      <c r="A87" s="67">
        <v>65</v>
      </c>
      <c r="B87" s="110" t="s">
        <v>129</v>
      </c>
      <c r="C87" s="111">
        <v>52</v>
      </c>
      <c r="D87" s="112">
        <v>42944</v>
      </c>
      <c r="E87" s="113">
        <v>93879</v>
      </c>
      <c r="F87" s="113">
        <v>93879</v>
      </c>
      <c r="G87" s="113">
        <v>125799</v>
      </c>
      <c r="H87" s="113">
        <v>155367</v>
      </c>
      <c r="I87" s="113">
        <v>153627</v>
      </c>
      <c r="J87" s="113">
        <v>153627</v>
      </c>
      <c r="K87" s="113">
        <v>155367</v>
      </c>
      <c r="L87" s="113">
        <v>125799</v>
      </c>
      <c r="M87" s="113">
        <v>93879</v>
      </c>
      <c r="N87" s="113">
        <v>93879</v>
      </c>
      <c r="O87" s="113">
        <v>42944</v>
      </c>
      <c r="P87" s="114">
        <v>1330990</v>
      </c>
      <c r="Q87" s="115">
        <f t="shared" si="29"/>
        <v>1464089</v>
      </c>
      <c r="R87" s="111">
        <v>52</v>
      </c>
      <c r="S87" s="112"/>
      <c r="T87" s="113">
        <v>10500</v>
      </c>
      <c r="U87" s="113"/>
      <c r="V87" s="113"/>
      <c r="W87" s="113">
        <v>10500</v>
      </c>
      <c r="X87" s="113"/>
      <c r="Y87" s="113"/>
      <c r="Z87" s="113">
        <v>10500</v>
      </c>
      <c r="AA87" s="113"/>
      <c r="AB87" s="113"/>
      <c r="AC87" s="113">
        <v>10500</v>
      </c>
      <c r="AD87" s="113"/>
      <c r="AE87" s="113"/>
      <c r="AF87" s="113">
        <v>10500</v>
      </c>
      <c r="AG87" s="113"/>
      <c r="AH87" s="116">
        <f>300*5*R87</f>
        <v>78000</v>
      </c>
      <c r="AI87" s="117">
        <f t="shared" si="24"/>
        <v>52</v>
      </c>
      <c r="AJ87" s="115">
        <f t="shared" si="25"/>
        <v>83200</v>
      </c>
      <c r="AK87" s="118">
        <f t="shared" si="30"/>
        <v>91000</v>
      </c>
      <c r="AL87" s="119">
        <f t="shared" si="26"/>
        <v>1555089</v>
      </c>
      <c r="AM87" s="120">
        <f t="shared" si="31"/>
        <v>198738.1066239412</v>
      </c>
      <c r="AN87" s="121">
        <v>52293</v>
      </c>
      <c r="AO87" s="121">
        <v>52293</v>
      </c>
      <c r="AP87" s="121">
        <f t="shared" si="27"/>
        <v>1502796</v>
      </c>
      <c r="AQ87" s="121">
        <f t="shared" si="32"/>
        <v>146445.1066239412</v>
      </c>
      <c r="AR87" s="121">
        <f t="shared" si="33"/>
        <v>190156.49764613036</v>
      </c>
      <c r="AS87" s="121">
        <v>57522</v>
      </c>
      <c r="AT87" s="121">
        <f t="shared" si="28"/>
        <v>1497567</v>
      </c>
      <c r="AU87" s="121">
        <f t="shared" si="34"/>
        <v>132634.49764613036</v>
      </c>
      <c r="AV87" s="122"/>
      <c r="AW87" s="113">
        <v>2252</v>
      </c>
      <c r="AX87" s="113">
        <v>534</v>
      </c>
      <c r="AY87" s="113">
        <f t="shared" si="41"/>
        <v>1718</v>
      </c>
      <c r="AZ87" s="123">
        <f t="shared" si="35"/>
        <v>0.7628774422735346</v>
      </c>
      <c r="BA87" s="124">
        <f t="shared" si="36"/>
        <v>1186342.3188277087</v>
      </c>
      <c r="BB87" s="111">
        <f t="shared" si="37"/>
        <v>300130.99842915474</v>
      </c>
      <c r="BC87" s="125">
        <f t="shared" si="38"/>
        <v>276169.655849761</v>
      </c>
      <c r="BD87" s="78">
        <f t="shared" si="39"/>
        <v>12.779854183518832</v>
      </c>
      <c r="BE87" s="16"/>
    </row>
    <row r="88" spans="1:57" ht="12.75">
      <c r="A88" s="67">
        <v>66</v>
      </c>
      <c r="B88" s="110" t="s">
        <v>130</v>
      </c>
      <c r="C88" s="111">
        <v>203</v>
      </c>
      <c r="D88" s="112">
        <v>129335</v>
      </c>
      <c r="E88" s="113">
        <v>134597</v>
      </c>
      <c r="F88" s="113">
        <v>134597</v>
      </c>
      <c r="G88" s="113">
        <v>142572</v>
      </c>
      <c r="H88" s="113">
        <v>142572</v>
      </c>
      <c r="I88" s="113">
        <v>142572</v>
      </c>
      <c r="J88" s="113">
        <v>143282</v>
      </c>
      <c r="K88" s="113">
        <v>144000</v>
      </c>
      <c r="L88" s="113">
        <v>144000</v>
      </c>
      <c r="M88" s="113">
        <v>134597</v>
      </c>
      <c r="N88" s="113">
        <v>134597</v>
      </c>
      <c r="O88" s="113">
        <v>129335</v>
      </c>
      <c r="P88" s="114">
        <v>1656056</v>
      </c>
      <c r="Q88" s="115">
        <f t="shared" si="29"/>
        <v>1821661.6</v>
      </c>
      <c r="R88" s="111">
        <f t="shared" si="40"/>
        <v>175.6</v>
      </c>
      <c r="S88" s="112"/>
      <c r="T88" s="113"/>
      <c r="U88" s="113">
        <v>51000</v>
      </c>
      <c r="V88" s="113"/>
      <c r="W88" s="113"/>
      <c r="X88" s="113">
        <v>53100</v>
      </c>
      <c r="Y88" s="113"/>
      <c r="Z88" s="113"/>
      <c r="AA88" s="113">
        <v>53100</v>
      </c>
      <c r="AB88" s="113"/>
      <c r="AC88" s="113"/>
      <c r="AD88" s="113">
        <v>53100</v>
      </c>
      <c r="AE88" s="113"/>
      <c r="AF88" s="113"/>
      <c r="AG88" s="113">
        <v>53100</v>
      </c>
      <c r="AH88" s="116">
        <v>263400</v>
      </c>
      <c r="AI88" s="117">
        <f t="shared" si="24"/>
        <v>176</v>
      </c>
      <c r="AJ88" s="115">
        <f t="shared" si="25"/>
        <v>280960</v>
      </c>
      <c r="AK88" s="118">
        <f t="shared" si="30"/>
        <v>308000</v>
      </c>
      <c r="AL88" s="119">
        <f t="shared" si="26"/>
        <v>2129661.6</v>
      </c>
      <c r="AM88" s="120">
        <f t="shared" si="31"/>
        <v>335110.54588666675</v>
      </c>
      <c r="AN88" s="121">
        <v>141353</v>
      </c>
      <c r="AO88" s="121">
        <v>141353</v>
      </c>
      <c r="AP88" s="121">
        <f t="shared" si="27"/>
        <v>1988308.6</v>
      </c>
      <c r="AQ88" s="121">
        <f t="shared" si="32"/>
        <v>193757.54588666675</v>
      </c>
      <c r="AR88" s="121">
        <f t="shared" si="33"/>
        <v>330334.86069788865</v>
      </c>
      <c r="AS88" s="121">
        <v>155489</v>
      </c>
      <c r="AT88" s="121">
        <f t="shared" si="28"/>
        <v>1974172.6</v>
      </c>
      <c r="AU88" s="121">
        <f t="shared" si="34"/>
        <v>174845.86069788868</v>
      </c>
      <c r="AV88" s="122"/>
      <c r="AW88" s="113">
        <v>2048</v>
      </c>
      <c r="AX88" s="113">
        <v>620</v>
      </c>
      <c r="AY88" s="113">
        <f t="shared" si="41"/>
        <v>1428</v>
      </c>
      <c r="AZ88" s="123">
        <f t="shared" si="35"/>
        <v>0.697265625</v>
      </c>
      <c r="BA88" s="124">
        <f t="shared" si="36"/>
        <v>1484939.8265625</v>
      </c>
      <c r="BB88" s="111">
        <f t="shared" si="37"/>
        <v>375672.74274917284</v>
      </c>
      <c r="BC88" s="125">
        <f t="shared" si="38"/>
        <v>378208.52127977967</v>
      </c>
      <c r="BD88" s="78">
        <f t="shared" si="39"/>
        <v>15.735389410536712</v>
      </c>
      <c r="BE88" s="16"/>
    </row>
    <row r="89" spans="1:57" ht="12.75">
      <c r="A89" s="67">
        <v>67</v>
      </c>
      <c r="B89" s="110" t="s">
        <v>131</v>
      </c>
      <c r="C89" s="111">
        <v>216</v>
      </c>
      <c r="D89" s="112">
        <v>158425</v>
      </c>
      <c r="E89" s="113">
        <v>158425</v>
      </c>
      <c r="F89" s="113">
        <v>174911</v>
      </c>
      <c r="G89" s="113">
        <v>177958</v>
      </c>
      <c r="H89" s="113">
        <v>152409</v>
      </c>
      <c r="I89" s="113">
        <v>147189</v>
      </c>
      <c r="J89" s="113">
        <v>147189</v>
      </c>
      <c r="K89" s="113">
        <v>132238</v>
      </c>
      <c r="L89" s="113">
        <v>131263</v>
      </c>
      <c r="M89" s="113">
        <v>174911</v>
      </c>
      <c r="N89" s="113">
        <v>158425</v>
      </c>
      <c r="O89" s="113">
        <v>158425</v>
      </c>
      <c r="P89" s="114">
        <v>1871768</v>
      </c>
      <c r="Q89" s="115">
        <f t="shared" si="29"/>
        <v>2058944.8</v>
      </c>
      <c r="R89" s="111">
        <v>100</v>
      </c>
      <c r="S89" s="112"/>
      <c r="T89" s="113">
        <v>42060</v>
      </c>
      <c r="U89" s="113"/>
      <c r="V89" s="113"/>
      <c r="W89" s="113">
        <v>54230</v>
      </c>
      <c r="X89" s="113"/>
      <c r="Y89" s="113"/>
      <c r="Z89" s="113">
        <v>54230</v>
      </c>
      <c r="AA89" s="113"/>
      <c r="AB89" s="113"/>
      <c r="AC89" s="113">
        <v>54230</v>
      </c>
      <c r="AD89" s="113"/>
      <c r="AE89" s="113"/>
      <c r="AF89" s="113">
        <v>54230</v>
      </c>
      <c r="AG89" s="113"/>
      <c r="AH89" s="116">
        <f>300*5*R89</f>
        <v>150000</v>
      </c>
      <c r="AI89" s="117">
        <f t="shared" si="24"/>
        <v>100</v>
      </c>
      <c r="AJ89" s="115">
        <f t="shared" si="25"/>
        <v>160000</v>
      </c>
      <c r="AK89" s="118">
        <f t="shared" si="30"/>
        <v>175000</v>
      </c>
      <c r="AL89" s="119">
        <f t="shared" si="26"/>
        <v>2233944.8</v>
      </c>
      <c r="AM89" s="120">
        <f t="shared" si="31"/>
        <v>359284.892879039</v>
      </c>
      <c r="AN89" s="121">
        <v>156878</v>
      </c>
      <c r="AO89" s="121">
        <v>156878</v>
      </c>
      <c r="AP89" s="121">
        <f t="shared" si="27"/>
        <v>2077066.7999999998</v>
      </c>
      <c r="AQ89" s="121">
        <f t="shared" si="32"/>
        <v>202406.892879039</v>
      </c>
      <c r="AR89" s="121">
        <f t="shared" si="33"/>
        <v>355134.5105667263</v>
      </c>
      <c r="AS89" s="121">
        <v>172565</v>
      </c>
      <c r="AT89" s="121">
        <f t="shared" si="28"/>
        <v>2061379.7999999998</v>
      </c>
      <c r="AU89" s="121">
        <f t="shared" si="34"/>
        <v>182569.51056672633</v>
      </c>
      <c r="AV89" s="122"/>
      <c r="AW89" s="113">
        <v>7493</v>
      </c>
      <c r="AX89" s="113">
        <v>2290</v>
      </c>
      <c r="AY89" s="113">
        <f t="shared" si="41"/>
        <v>5203</v>
      </c>
      <c r="AZ89" s="123">
        <f t="shared" si="35"/>
        <v>0.6943814226611504</v>
      </c>
      <c r="BA89" s="124">
        <f t="shared" si="36"/>
        <v>1551209.768370479</v>
      </c>
      <c r="BB89" s="111">
        <f t="shared" si="37"/>
        <v>392438.2778607626</v>
      </c>
      <c r="BC89" s="125">
        <f t="shared" si="38"/>
        <v>396728.26867360197</v>
      </c>
      <c r="BD89" s="78">
        <f t="shared" si="39"/>
        <v>16.082979887374076</v>
      </c>
      <c r="BE89" s="16"/>
    </row>
    <row r="90" spans="1:57" ht="12.75">
      <c r="A90" s="67">
        <v>68</v>
      </c>
      <c r="B90" s="110" t="s">
        <v>132</v>
      </c>
      <c r="C90" s="111">
        <v>23</v>
      </c>
      <c r="D90" s="112">
        <v>23948</v>
      </c>
      <c r="E90" s="113">
        <v>23948</v>
      </c>
      <c r="F90" s="113">
        <v>23658</v>
      </c>
      <c r="G90" s="113">
        <v>23658</v>
      </c>
      <c r="H90" s="113">
        <v>23658</v>
      </c>
      <c r="I90" s="113">
        <v>23658</v>
      </c>
      <c r="J90" s="113">
        <v>23658</v>
      </c>
      <c r="K90" s="113">
        <v>23658</v>
      </c>
      <c r="L90" s="113">
        <v>23658</v>
      </c>
      <c r="M90" s="113">
        <v>23658</v>
      </c>
      <c r="N90" s="113">
        <v>23948</v>
      </c>
      <c r="O90" s="113">
        <v>23948</v>
      </c>
      <c r="P90" s="114">
        <v>285056</v>
      </c>
      <c r="Q90" s="115">
        <f t="shared" si="29"/>
        <v>313561.6</v>
      </c>
      <c r="R90" s="111">
        <f t="shared" si="40"/>
        <v>4</v>
      </c>
      <c r="S90" s="112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6">
        <v>6000</v>
      </c>
      <c r="AI90" s="117">
        <f t="shared" si="24"/>
        <v>4</v>
      </c>
      <c r="AJ90" s="115">
        <f t="shared" si="25"/>
        <v>6400</v>
      </c>
      <c r="AK90" s="118">
        <f t="shared" si="30"/>
        <v>7000</v>
      </c>
      <c r="AL90" s="119">
        <f t="shared" si="26"/>
        <v>320561.6</v>
      </c>
      <c r="AM90" s="120">
        <f t="shared" si="31"/>
        <v>101296.08192807116</v>
      </c>
      <c r="AN90" s="121">
        <v>77622</v>
      </c>
      <c r="AO90" s="121">
        <v>77622</v>
      </c>
      <c r="AP90" s="121">
        <f t="shared" si="27"/>
        <v>242939.59999999998</v>
      </c>
      <c r="AQ90" s="121">
        <f t="shared" si="32"/>
        <v>23674.081928071155</v>
      </c>
      <c r="AR90" s="121">
        <f t="shared" si="33"/>
        <v>106212.8930202272</v>
      </c>
      <c r="AS90" s="121">
        <v>85384</v>
      </c>
      <c r="AT90" s="121">
        <f t="shared" si="28"/>
        <v>235177.59999999998</v>
      </c>
      <c r="AU90" s="121">
        <f t="shared" si="34"/>
        <v>20828.8930202272</v>
      </c>
      <c r="AV90" s="122"/>
      <c r="AW90" s="113">
        <v>6268</v>
      </c>
      <c r="AX90" s="113">
        <v>2301</v>
      </c>
      <c r="AY90" s="113">
        <f t="shared" si="41"/>
        <v>3967</v>
      </c>
      <c r="AZ90" s="123">
        <f t="shared" si="35"/>
        <v>0.6328972559029994</v>
      </c>
      <c r="BA90" s="124">
        <f t="shared" si="36"/>
        <v>202882.5569878749</v>
      </c>
      <c r="BB90" s="111">
        <f t="shared" si="37"/>
        <v>51326.959703166394</v>
      </c>
      <c r="BC90" s="125">
        <f t="shared" si="38"/>
        <v>56928.823206034336</v>
      </c>
      <c r="BD90" s="78">
        <f t="shared" si="39"/>
        <v>31.599568360050352</v>
      </c>
      <c r="BE90" s="16"/>
    </row>
    <row r="91" spans="1:57" ht="12.75">
      <c r="A91" s="67">
        <v>69</v>
      </c>
      <c r="B91" s="110" t="s">
        <v>133</v>
      </c>
      <c r="C91" s="111">
        <v>160</v>
      </c>
      <c r="D91" s="112">
        <v>148126</v>
      </c>
      <c r="E91" s="113">
        <v>148126</v>
      </c>
      <c r="F91" s="113">
        <v>143000</v>
      </c>
      <c r="G91" s="113">
        <v>143000</v>
      </c>
      <c r="H91" s="113">
        <v>143000</v>
      </c>
      <c r="I91" s="113">
        <v>143000</v>
      </c>
      <c r="J91" s="113">
        <v>143000</v>
      </c>
      <c r="K91" s="113">
        <v>143000</v>
      </c>
      <c r="L91" s="113">
        <v>150300</v>
      </c>
      <c r="M91" s="113">
        <v>143000</v>
      </c>
      <c r="N91" s="113">
        <v>148126</v>
      </c>
      <c r="O91" s="113">
        <v>148126</v>
      </c>
      <c r="P91" s="114">
        <v>1743804</v>
      </c>
      <c r="Q91" s="115">
        <f t="shared" si="29"/>
        <v>1918184.4</v>
      </c>
      <c r="R91" s="111">
        <v>52</v>
      </c>
      <c r="S91" s="112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6">
        <f>300*5*R91</f>
        <v>78000</v>
      </c>
      <c r="AI91" s="117">
        <f t="shared" si="24"/>
        <v>52</v>
      </c>
      <c r="AJ91" s="115">
        <f t="shared" si="25"/>
        <v>83200</v>
      </c>
      <c r="AK91" s="118">
        <f t="shared" si="30"/>
        <v>91000</v>
      </c>
      <c r="AL91" s="119">
        <f t="shared" si="26"/>
        <v>2009184.4</v>
      </c>
      <c r="AM91" s="120">
        <f t="shared" si="31"/>
        <v>405227.14712528314</v>
      </c>
      <c r="AN91" s="121">
        <v>232048</v>
      </c>
      <c r="AO91" s="121">
        <v>232048</v>
      </c>
      <c r="AP91" s="121">
        <f t="shared" si="27"/>
        <v>1777136.4</v>
      </c>
      <c r="AQ91" s="121">
        <f t="shared" si="32"/>
        <v>173179.1471252831</v>
      </c>
      <c r="AR91" s="121">
        <f t="shared" si="33"/>
        <v>410592.83464163815</v>
      </c>
      <c r="AS91" s="121">
        <v>255253</v>
      </c>
      <c r="AT91" s="121">
        <f t="shared" si="28"/>
        <v>1753931.4</v>
      </c>
      <c r="AU91" s="121">
        <f t="shared" si="34"/>
        <v>155339.83464163815</v>
      </c>
      <c r="AV91" s="122"/>
      <c r="AW91" s="113">
        <v>7892</v>
      </c>
      <c r="AX91" s="113">
        <v>3086</v>
      </c>
      <c r="AY91" s="113">
        <f t="shared" si="41"/>
        <v>4806</v>
      </c>
      <c r="AZ91" s="123">
        <f t="shared" si="35"/>
        <v>0.6089711099847948</v>
      </c>
      <c r="BA91" s="124">
        <f t="shared" si="36"/>
        <v>1223535.2542321337</v>
      </c>
      <c r="BB91" s="111">
        <f t="shared" si="37"/>
        <v>309540.38445566996</v>
      </c>
      <c r="BC91" s="125">
        <f t="shared" si="38"/>
        <v>356812.8668434465</v>
      </c>
      <c r="BD91" s="78">
        <f t="shared" si="39"/>
        <v>20.16873847543725</v>
      </c>
      <c r="BE91" s="16"/>
    </row>
    <row r="92" spans="1:57" ht="12.75">
      <c r="A92" s="67">
        <v>70</v>
      </c>
      <c r="B92" s="110" t="s">
        <v>134</v>
      </c>
      <c r="C92" s="111">
        <v>104</v>
      </c>
      <c r="D92" s="112">
        <v>69900</v>
      </c>
      <c r="E92" s="128">
        <v>51516</v>
      </c>
      <c r="F92" s="113">
        <v>51516</v>
      </c>
      <c r="G92" s="128">
        <v>51516</v>
      </c>
      <c r="H92" s="128">
        <v>51516</v>
      </c>
      <c r="I92" s="128">
        <v>51516</v>
      </c>
      <c r="J92" s="128">
        <v>51516</v>
      </c>
      <c r="K92" s="128">
        <v>51516</v>
      </c>
      <c r="L92" s="128">
        <v>51516</v>
      </c>
      <c r="M92" s="113">
        <v>51516</v>
      </c>
      <c r="N92" s="113">
        <v>51516</v>
      </c>
      <c r="O92" s="113">
        <v>51516</v>
      </c>
      <c r="P92" s="114">
        <v>636576</v>
      </c>
      <c r="Q92" s="115">
        <f t="shared" si="29"/>
        <v>700233.6</v>
      </c>
      <c r="R92" s="111">
        <f t="shared" si="40"/>
        <v>66.66666666666666</v>
      </c>
      <c r="S92" s="112"/>
      <c r="T92" s="113"/>
      <c r="U92" s="113">
        <v>20000</v>
      </c>
      <c r="V92" s="113"/>
      <c r="W92" s="113"/>
      <c r="X92" s="113">
        <v>20000</v>
      </c>
      <c r="Y92" s="113"/>
      <c r="Z92" s="113"/>
      <c r="AA92" s="113">
        <v>20000</v>
      </c>
      <c r="AB92" s="113"/>
      <c r="AC92" s="113"/>
      <c r="AD92" s="113">
        <v>20000</v>
      </c>
      <c r="AE92" s="113"/>
      <c r="AF92" s="113"/>
      <c r="AG92" s="113">
        <v>20000</v>
      </c>
      <c r="AH92" s="116">
        <v>100000</v>
      </c>
      <c r="AI92" s="117">
        <f t="shared" si="24"/>
        <v>67</v>
      </c>
      <c r="AJ92" s="115">
        <f t="shared" si="25"/>
        <v>106666.66666666666</v>
      </c>
      <c r="AK92" s="118">
        <f t="shared" si="30"/>
        <v>117250</v>
      </c>
      <c r="AL92" s="119">
        <f t="shared" si="26"/>
        <v>817483.6</v>
      </c>
      <c r="AM92" s="120">
        <f t="shared" si="31"/>
        <v>274349.1832043689</v>
      </c>
      <c r="AN92" s="121">
        <v>215707</v>
      </c>
      <c r="AO92" s="121">
        <v>215707</v>
      </c>
      <c r="AP92" s="121">
        <f t="shared" si="27"/>
        <v>601776.6</v>
      </c>
      <c r="AQ92" s="121">
        <f t="shared" si="32"/>
        <v>58642.18320436892</v>
      </c>
      <c r="AR92" s="121">
        <f t="shared" si="33"/>
        <v>288663.95692544593</v>
      </c>
      <c r="AS92" s="121">
        <v>237277</v>
      </c>
      <c r="AT92" s="121">
        <f t="shared" si="28"/>
        <v>580206.6</v>
      </c>
      <c r="AU92" s="121">
        <f t="shared" si="34"/>
        <v>51386.956925445935</v>
      </c>
      <c r="AV92" s="122"/>
      <c r="AW92" s="113">
        <v>5492</v>
      </c>
      <c r="AX92" s="113">
        <v>1642</v>
      </c>
      <c r="AY92" s="113">
        <f t="shared" si="41"/>
        <v>3850</v>
      </c>
      <c r="AZ92" s="123">
        <f t="shared" si="35"/>
        <v>0.701019664967225</v>
      </c>
      <c r="BA92" s="124">
        <f t="shared" si="36"/>
        <v>573072.079388201</v>
      </c>
      <c r="BB92" s="111">
        <f t="shared" si="37"/>
        <v>144980.6625195771</v>
      </c>
      <c r="BC92" s="125">
        <f t="shared" si="38"/>
        <v>145177.64865858073</v>
      </c>
      <c r="BD92" s="78">
        <f t="shared" si="39"/>
        <v>33.56020637042369</v>
      </c>
      <c r="BE92" s="16"/>
    </row>
    <row r="93" spans="1:57" ht="12.75">
      <c r="A93" s="67">
        <v>71</v>
      </c>
      <c r="B93" s="110" t="s">
        <v>135</v>
      </c>
      <c r="C93" s="111">
        <v>114</v>
      </c>
      <c r="D93" s="112">
        <v>190000</v>
      </c>
      <c r="E93" s="113">
        <v>190000</v>
      </c>
      <c r="F93" s="113">
        <v>190000</v>
      </c>
      <c r="G93" s="113">
        <v>190000</v>
      </c>
      <c r="H93" s="113">
        <v>190000</v>
      </c>
      <c r="I93" s="113">
        <v>190000</v>
      </c>
      <c r="J93" s="113">
        <v>160000</v>
      </c>
      <c r="K93" s="113">
        <v>190000</v>
      </c>
      <c r="L93" s="113">
        <v>190000</v>
      </c>
      <c r="M93" s="113">
        <v>190000</v>
      </c>
      <c r="N93" s="113">
        <v>190000</v>
      </c>
      <c r="O93" s="113">
        <v>190000</v>
      </c>
      <c r="P93" s="114">
        <v>2250000</v>
      </c>
      <c r="Q93" s="115">
        <f t="shared" si="29"/>
        <v>2475000</v>
      </c>
      <c r="R93" s="111">
        <f t="shared" si="40"/>
        <v>68</v>
      </c>
      <c r="S93" s="112"/>
      <c r="T93" s="113">
        <v>2500</v>
      </c>
      <c r="U93" s="113">
        <v>20400</v>
      </c>
      <c r="V93" s="113"/>
      <c r="W93" s="113">
        <v>2500</v>
      </c>
      <c r="X93" s="113">
        <v>20400</v>
      </c>
      <c r="Y93" s="113"/>
      <c r="Z93" s="113">
        <v>2500</v>
      </c>
      <c r="AA93" s="113">
        <v>20400</v>
      </c>
      <c r="AB93" s="113"/>
      <c r="AC93" s="113">
        <v>2500</v>
      </c>
      <c r="AD93" s="113">
        <v>20400</v>
      </c>
      <c r="AE93" s="113"/>
      <c r="AF93" s="113">
        <v>2500</v>
      </c>
      <c r="AG93" s="113">
        <v>20400</v>
      </c>
      <c r="AH93" s="116">
        <v>102000</v>
      </c>
      <c r="AI93" s="117">
        <v>114</v>
      </c>
      <c r="AJ93" s="115">
        <f t="shared" si="25"/>
        <v>108800</v>
      </c>
      <c r="AK93" s="118">
        <f t="shared" si="30"/>
        <v>199500</v>
      </c>
      <c r="AL93" s="119">
        <f t="shared" si="26"/>
        <v>2674500</v>
      </c>
      <c r="AM93" s="120">
        <f t="shared" si="31"/>
        <v>574041.3649923436</v>
      </c>
      <c r="AN93" s="121">
        <v>347255</v>
      </c>
      <c r="AO93" s="121">
        <v>347255</v>
      </c>
      <c r="AP93" s="121">
        <f t="shared" si="27"/>
        <v>2327245</v>
      </c>
      <c r="AQ93" s="121">
        <f t="shared" si="32"/>
        <v>226786.3649923436</v>
      </c>
      <c r="AR93" s="121">
        <f t="shared" si="33"/>
        <v>585020.8245799398</v>
      </c>
      <c r="AS93" s="121">
        <v>381980</v>
      </c>
      <c r="AT93" s="121">
        <f t="shared" si="28"/>
        <v>2292520</v>
      </c>
      <c r="AU93" s="121">
        <f t="shared" si="34"/>
        <v>203040.82457993986</v>
      </c>
      <c r="AV93" s="122"/>
      <c r="AW93" s="113">
        <v>2530</v>
      </c>
      <c r="AX93" s="113">
        <v>843</v>
      </c>
      <c r="AY93" s="113">
        <f t="shared" si="41"/>
        <v>1687</v>
      </c>
      <c r="AZ93" s="123">
        <f t="shared" si="35"/>
        <v>0.666798418972332</v>
      </c>
      <c r="BA93" s="124">
        <f t="shared" si="36"/>
        <v>1783352.3715415022</v>
      </c>
      <c r="BB93" s="111">
        <f t="shared" si="37"/>
        <v>451167.69361363753</v>
      </c>
      <c r="BC93" s="125">
        <f t="shared" si="38"/>
        <v>474966.86335649324</v>
      </c>
      <c r="BD93" s="78">
        <f t="shared" si="39"/>
        <v>21.463502149648292</v>
      </c>
      <c r="BE93" s="16"/>
    </row>
    <row r="94" spans="1:57" ht="12.75">
      <c r="A94" s="67">
        <v>72</v>
      </c>
      <c r="B94" s="110" t="s">
        <v>136</v>
      </c>
      <c r="C94" s="111">
        <v>282</v>
      </c>
      <c r="D94" s="112">
        <v>434173</v>
      </c>
      <c r="E94" s="113">
        <v>381468</v>
      </c>
      <c r="F94" s="113">
        <v>381468</v>
      </c>
      <c r="G94" s="113">
        <v>363125</v>
      </c>
      <c r="H94" s="113">
        <v>367893</v>
      </c>
      <c r="I94" s="113">
        <v>367893</v>
      </c>
      <c r="J94" s="113">
        <v>367893</v>
      </c>
      <c r="K94" s="113">
        <v>367893</v>
      </c>
      <c r="L94" s="113">
        <v>367893</v>
      </c>
      <c r="M94" s="113">
        <v>381468</v>
      </c>
      <c r="N94" s="113">
        <v>381468</v>
      </c>
      <c r="O94" s="113">
        <v>434173</v>
      </c>
      <c r="P94" s="114">
        <v>4596808</v>
      </c>
      <c r="Q94" s="115">
        <f t="shared" si="29"/>
        <v>5056488.8</v>
      </c>
      <c r="R94" s="111">
        <f t="shared" si="40"/>
        <v>80</v>
      </c>
      <c r="S94" s="112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6">
        <v>120000</v>
      </c>
      <c r="AI94" s="117">
        <f aca="true" t="shared" si="42" ref="AI94:AI108">ROUND(R94,0)</f>
        <v>80</v>
      </c>
      <c r="AJ94" s="115">
        <f t="shared" si="25"/>
        <v>128000</v>
      </c>
      <c r="AK94" s="118">
        <f t="shared" si="30"/>
        <v>140000</v>
      </c>
      <c r="AL94" s="119">
        <f t="shared" si="26"/>
        <v>5196488.8</v>
      </c>
      <c r="AM94" s="120">
        <f t="shared" si="31"/>
        <v>774083.7494302454</v>
      </c>
      <c r="AN94" s="121">
        <v>296597</v>
      </c>
      <c r="AO94" s="121">
        <v>296597</v>
      </c>
      <c r="AP94" s="121">
        <f t="shared" si="27"/>
        <v>4899891.8</v>
      </c>
      <c r="AQ94" s="121">
        <f t="shared" si="32"/>
        <v>477486.74943024537</v>
      </c>
      <c r="AR94" s="121">
        <f t="shared" si="33"/>
        <v>757596.2210703806</v>
      </c>
      <c r="AS94" s="121">
        <v>326256</v>
      </c>
      <c r="AT94" s="121">
        <f t="shared" si="28"/>
        <v>4870232.8</v>
      </c>
      <c r="AU94" s="121">
        <f t="shared" si="34"/>
        <v>431340.2210703807</v>
      </c>
      <c r="AV94" s="122"/>
      <c r="AW94" s="113">
        <v>4016</v>
      </c>
      <c r="AX94" s="113">
        <v>1028</v>
      </c>
      <c r="AY94" s="113">
        <f t="shared" si="41"/>
        <v>2988</v>
      </c>
      <c r="AZ94" s="123">
        <f t="shared" si="35"/>
        <v>0.7440239043824701</v>
      </c>
      <c r="BA94" s="124">
        <f t="shared" si="36"/>
        <v>3866311.886055777</v>
      </c>
      <c r="BB94" s="111">
        <f t="shared" si="37"/>
        <v>978132.5576812306</v>
      </c>
      <c r="BC94" s="125">
        <f t="shared" si="38"/>
        <v>922849.1253704047</v>
      </c>
      <c r="BD94" s="78">
        <f t="shared" si="39"/>
        <v>14.896284380142324</v>
      </c>
      <c r="BE94" s="16"/>
    </row>
    <row r="95" spans="1:57" ht="12.75">
      <c r="A95" s="67">
        <v>73</v>
      </c>
      <c r="B95" s="110" t="s">
        <v>137</v>
      </c>
      <c r="C95" s="111">
        <v>195</v>
      </c>
      <c r="D95" s="129">
        <v>176000</v>
      </c>
      <c r="E95" s="113">
        <v>176000</v>
      </c>
      <c r="F95" s="128">
        <v>176000</v>
      </c>
      <c r="G95" s="128">
        <v>176000</v>
      </c>
      <c r="H95" s="128">
        <v>176000</v>
      </c>
      <c r="I95" s="128">
        <v>176000</v>
      </c>
      <c r="J95" s="128">
        <v>176000</v>
      </c>
      <c r="K95" s="128">
        <v>176000</v>
      </c>
      <c r="L95" s="128">
        <v>176000</v>
      </c>
      <c r="M95" s="113">
        <v>176000</v>
      </c>
      <c r="N95" s="113">
        <v>176000</v>
      </c>
      <c r="O95" s="113">
        <v>176000</v>
      </c>
      <c r="P95" s="114">
        <v>2112000</v>
      </c>
      <c r="Q95" s="115">
        <f t="shared" si="29"/>
        <v>2323200</v>
      </c>
      <c r="R95" s="111">
        <v>114</v>
      </c>
      <c r="S95" s="112"/>
      <c r="T95" s="113">
        <v>45000</v>
      </c>
      <c r="U95" s="113"/>
      <c r="V95" s="113"/>
      <c r="W95" s="113">
        <v>45000</v>
      </c>
      <c r="X95" s="113"/>
      <c r="Y95" s="113"/>
      <c r="Z95" s="113">
        <v>45000</v>
      </c>
      <c r="AA95" s="113"/>
      <c r="AB95" s="113"/>
      <c r="AC95" s="113">
        <v>45000</v>
      </c>
      <c r="AD95" s="113"/>
      <c r="AE95" s="113"/>
      <c r="AF95" s="113">
        <v>45000</v>
      </c>
      <c r="AG95" s="113"/>
      <c r="AH95" s="116">
        <f>300*5*R95</f>
        <v>171000</v>
      </c>
      <c r="AI95" s="117">
        <f t="shared" si="42"/>
        <v>114</v>
      </c>
      <c r="AJ95" s="115">
        <f t="shared" si="25"/>
        <v>182400</v>
      </c>
      <c r="AK95" s="118">
        <f t="shared" si="30"/>
        <v>199500</v>
      </c>
      <c r="AL95" s="119">
        <f t="shared" si="26"/>
        <v>2522700</v>
      </c>
      <c r="AM95" s="120">
        <f t="shared" si="31"/>
        <v>493616.04591980955</v>
      </c>
      <c r="AN95" s="121">
        <v>274536</v>
      </c>
      <c r="AO95" s="121">
        <v>274536</v>
      </c>
      <c r="AP95" s="121">
        <f t="shared" si="27"/>
        <v>2248164</v>
      </c>
      <c r="AQ95" s="121">
        <f t="shared" si="32"/>
        <v>219080.04591980955</v>
      </c>
      <c r="AR95" s="121">
        <f t="shared" si="33"/>
        <v>498669.9417556849</v>
      </c>
      <c r="AS95" s="121">
        <v>301989</v>
      </c>
      <c r="AT95" s="121">
        <f t="shared" si="28"/>
        <v>2220711</v>
      </c>
      <c r="AU95" s="121">
        <f t="shared" si="34"/>
        <v>196680.9417556849</v>
      </c>
      <c r="AV95" s="122"/>
      <c r="AW95" s="113">
        <v>3181</v>
      </c>
      <c r="AX95" s="113">
        <v>975</v>
      </c>
      <c r="AY95" s="113">
        <f t="shared" si="41"/>
        <v>2206</v>
      </c>
      <c r="AZ95" s="123">
        <f t="shared" si="35"/>
        <v>0.6934926123860421</v>
      </c>
      <c r="BA95" s="124">
        <f t="shared" si="36"/>
        <v>1749473.8132662685</v>
      </c>
      <c r="BB95" s="111">
        <f t="shared" si="37"/>
        <v>442596.80698242155</v>
      </c>
      <c r="BC95" s="125">
        <f t="shared" si="38"/>
        <v>448008.56466233893</v>
      </c>
      <c r="BD95" s="78">
        <f t="shared" si="39"/>
        <v>19.56697371545604</v>
      </c>
      <c r="BE95" s="16"/>
    </row>
    <row r="96" spans="1:57" ht="12.75">
      <c r="A96" s="67">
        <v>74</v>
      </c>
      <c r="B96" s="110" t="s">
        <v>138</v>
      </c>
      <c r="C96" s="111">
        <v>11</v>
      </c>
      <c r="D96" s="112">
        <v>1000</v>
      </c>
      <c r="E96" s="113">
        <v>1000</v>
      </c>
      <c r="F96" s="113">
        <v>1000</v>
      </c>
      <c r="G96" s="113">
        <v>1000</v>
      </c>
      <c r="H96" s="113">
        <v>1000</v>
      </c>
      <c r="I96" s="113">
        <v>1000</v>
      </c>
      <c r="J96" s="113">
        <v>1000</v>
      </c>
      <c r="K96" s="113">
        <v>1000</v>
      </c>
      <c r="L96" s="113">
        <v>1000</v>
      </c>
      <c r="M96" s="113">
        <v>1000</v>
      </c>
      <c r="N96" s="113">
        <v>1000</v>
      </c>
      <c r="O96" s="113">
        <v>1000</v>
      </c>
      <c r="P96" s="114">
        <v>12000</v>
      </c>
      <c r="Q96" s="115">
        <f t="shared" si="29"/>
        <v>13200</v>
      </c>
      <c r="R96" s="111">
        <f t="shared" si="40"/>
        <v>1</v>
      </c>
      <c r="S96" s="112"/>
      <c r="T96" s="113"/>
      <c r="U96" s="113">
        <v>300</v>
      </c>
      <c r="V96" s="113"/>
      <c r="W96" s="113"/>
      <c r="X96" s="113">
        <v>300</v>
      </c>
      <c r="Y96" s="113"/>
      <c r="Z96" s="113"/>
      <c r="AA96" s="113">
        <v>300</v>
      </c>
      <c r="AB96" s="113"/>
      <c r="AC96" s="113"/>
      <c r="AD96" s="113">
        <v>300</v>
      </c>
      <c r="AE96" s="113"/>
      <c r="AF96" s="113"/>
      <c r="AG96" s="113">
        <v>300</v>
      </c>
      <c r="AH96" s="116">
        <v>1500</v>
      </c>
      <c r="AI96" s="117">
        <f t="shared" si="42"/>
        <v>1</v>
      </c>
      <c r="AJ96" s="115">
        <f t="shared" si="25"/>
        <v>1600</v>
      </c>
      <c r="AK96" s="118">
        <f t="shared" si="30"/>
        <v>1750</v>
      </c>
      <c r="AL96" s="119">
        <f t="shared" si="26"/>
        <v>14950</v>
      </c>
      <c r="AM96" s="120">
        <f t="shared" si="31"/>
        <v>14950</v>
      </c>
      <c r="AN96" s="121">
        <v>14950</v>
      </c>
      <c r="AO96" s="121">
        <v>71902</v>
      </c>
      <c r="AP96" s="121">
        <f t="shared" si="27"/>
        <v>0</v>
      </c>
      <c r="AQ96" s="121">
        <f t="shared" si="32"/>
        <v>0</v>
      </c>
      <c r="AR96" s="121">
        <f t="shared" si="33"/>
        <v>14950</v>
      </c>
      <c r="AS96" s="121">
        <v>14950</v>
      </c>
      <c r="AT96" s="121">
        <f t="shared" si="28"/>
        <v>0</v>
      </c>
      <c r="AU96" s="121">
        <f t="shared" si="34"/>
        <v>0</v>
      </c>
      <c r="AV96" s="122"/>
      <c r="AW96" s="113">
        <v>4266</v>
      </c>
      <c r="AX96" s="113">
        <v>1739</v>
      </c>
      <c r="AY96" s="113">
        <f t="shared" si="41"/>
        <v>2527</v>
      </c>
      <c r="AZ96" s="123">
        <f t="shared" si="35"/>
        <v>0.5923581809657759</v>
      </c>
      <c r="BA96" s="124">
        <f t="shared" si="36"/>
        <v>8855.75480543835</v>
      </c>
      <c r="BB96" s="111">
        <f t="shared" si="37"/>
        <v>2240.404383640637</v>
      </c>
      <c r="BC96" s="125">
        <f t="shared" si="38"/>
        <v>2654.983962303075</v>
      </c>
      <c r="BD96" s="78">
        <f t="shared" si="39"/>
        <v>100</v>
      </c>
      <c r="BE96" s="16"/>
    </row>
    <row r="97" spans="1:57" ht="12.75">
      <c r="A97" s="67">
        <v>75</v>
      </c>
      <c r="B97" s="110" t="s">
        <v>139</v>
      </c>
      <c r="C97" s="111">
        <v>65</v>
      </c>
      <c r="D97" s="112">
        <v>78836</v>
      </c>
      <c r="E97" s="113">
        <v>78836</v>
      </c>
      <c r="F97" s="113">
        <v>73836</v>
      </c>
      <c r="G97" s="113">
        <v>58496</v>
      </c>
      <c r="H97" s="113">
        <v>58496</v>
      </c>
      <c r="I97" s="113">
        <v>58496</v>
      </c>
      <c r="J97" s="113">
        <v>58496</v>
      </c>
      <c r="K97" s="113">
        <v>58496</v>
      </c>
      <c r="L97" s="113">
        <v>58496</v>
      </c>
      <c r="M97" s="113">
        <v>73836</v>
      </c>
      <c r="N97" s="113">
        <v>78836</v>
      </c>
      <c r="O97" s="113">
        <v>78836</v>
      </c>
      <c r="P97" s="114">
        <v>813992</v>
      </c>
      <c r="Q97" s="115">
        <f t="shared" si="29"/>
        <v>895391.2</v>
      </c>
      <c r="R97" s="111">
        <f t="shared" si="40"/>
        <v>62</v>
      </c>
      <c r="S97" s="112"/>
      <c r="T97" s="113"/>
      <c r="U97" s="113">
        <v>18600</v>
      </c>
      <c r="V97" s="113"/>
      <c r="W97" s="113"/>
      <c r="X97" s="113">
        <v>18600</v>
      </c>
      <c r="Y97" s="113"/>
      <c r="Z97" s="113"/>
      <c r="AA97" s="113">
        <v>18600</v>
      </c>
      <c r="AB97" s="113"/>
      <c r="AC97" s="113"/>
      <c r="AD97" s="113">
        <v>18600</v>
      </c>
      <c r="AE97" s="113"/>
      <c r="AF97" s="113"/>
      <c r="AG97" s="113">
        <v>18600</v>
      </c>
      <c r="AH97" s="116">
        <v>93000</v>
      </c>
      <c r="AI97" s="117">
        <f t="shared" si="42"/>
        <v>62</v>
      </c>
      <c r="AJ97" s="115">
        <f t="shared" si="25"/>
        <v>99200</v>
      </c>
      <c r="AK97" s="118">
        <f t="shared" si="30"/>
        <v>108500</v>
      </c>
      <c r="AL97" s="119">
        <f t="shared" si="26"/>
        <v>1003891.2</v>
      </c>
      <c r="AM97" s="120">
        <f t="shared" si="31"/>
        <v>212132.16502129403</v>
      </c>
      <c r="AN97" s="121">
        <v>126646</v>
      </c>
      <c r="AO97" s="121">
        <v>126646</v>
      </c>
      <c r="AP97" s="121">
        <f t="shared" si="27"/>
        <v>877245.2</v>
      </c>
      <c r="AQ97" s="121">
        <f t="shared" si="32"/>
        <v>85486.16502129404</v>
      </c>
      <c r="AR97" s="121">
        <f t="shared" si="33"/>
        <v>215883.97503336472</v>
      </c>
      <c r="AS97" s="121">
        <v>139311</v>
      </c>
      <c r="AT97" s="121">
        <f t="shared" si="28"/>
        <v>864580.2</v>
      </c>
      <c r="AU97" s="121">
        <f t="shared" si="34"/>
        <v>76572.97503336472</v>
      </c>
      <c r="AV97" s="122"/>
      <c r="AW97" s="113">
        <v>2847</v>
      </c>
      <c r="AX97" s="113">
        <v>998</v>
      </c>
      <c r="AY97" s="113">
        <f t="shared" si="41"/>
        <v>1849</v>
      </c>
      <c r="AZ97" s="123">
        <f t="shared" si="35"/>
        <v>0.6494555672637864</v>
      </c>
      <c r="BA97" s="124">
        <f t="shared" si="36"/>
        <v>651982.7287671232</v>
      </c>
      <c r="BB97" s="111">
        <f t="shared" si="37"/>
        <v>164944.15164823932</v>
      </c>
      <c r="BC97" s="125">
        <f t="shared" si="38"/>
        <v>178281.94220048081</v>
      </c>
      <c r="BD97" s="78">
        <f t="shared" si="39"/>
        <v>21.130991587663488</v>
      </c>
      <c r="BE97" s="16"/>
    </row>
    <row r="98" spans="1:57" ht="12.75">
      <c r="A98" s="67">
        <v>76</v>
      </c>
      <c r="B98" s="110" t="s">
        <v>140</v>
      </c>
      <c r="C98" s="111">
        <v>13</v>
      </c>
      <c r="D98" s="112">
        <v>6924</v>
      </c>
      <c r="E98" s="128">
        <v>6924</v>
      </c>
      <c r="F98" s="128">
        <v>6924</v>
      </c>
      <c r="G98" s="128">
        <v>6924</v>
      </c>
      <c r="H98" s="128">
        <v>6924</v>
      </c>
      <c r="I98" s="128">
        <v>6924</v>
      </c>
      <c r="J98" s="128">
        <v>6924</v>
      </c>
      <c r="K98" s="128">
        <v>6924</v>
      </c>
      <c r="L98" s="128">
        <v>6924</v>
      </c>
      <c r="M98" s="113">
        <v>6924</v>
      </c>
      <c r="N98" s="113">
        <v>6924</v>
      </c>
      <c r="O98" s="113">
        <v>6924</v>
      </c>
      <c r="P98" s="114">
        <v>83088</v>
      </c>
      <c r="Q98" s="115">
        <f t="shared" si="29"/>
        <v>91396.8</v>
      </c>
      <c r="R98" s="111">
        <f t="shared" si="40"/>
        <v>13</v>
      </c>
      <c r="S98" s="112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6">
        <v>19500</v>
      </c>
      <c r="AI98" s="117">
        <f t="shared" si="42"/>
        <v>13</v>
      </c>
      <c r="AJ98" s="115">
        <f t="shared" si="25"/>
        <v>20800</v>
      </c>
      <c r="AK98" s="118">
        <f t="shared" si="30"/>
        <v>22750</v>
      </c>
      <c r="AL98" s="119">
        <f t="shared" si="26"/>
        <v>114146.8</v>
      </c>
      <c r="AM98" s="120">
        <f t="shared" si="31"/>
        <v>71594.38150818716</v>
      </c>
      <c r="AN98" s="121">
        <v>67000</v>
      </c>
      <c r="AO98" s="121">
        <v>67000</v>
      </c>
      <c r="AP98" s="121">
        <f t="shared" si="27"/>
        <v>47146.8</v>
      </c>
      <c r="AQ98" s="121">
        <f t="shared" si="32"/>
        <v>4594.38150818716</v>
      </c>
      <c r="AR98" s="121">
        <f t="shared" si="33"/>
        <v>77282.23772251492</v>
      </c>
      <c r="AS98" s="121">
        <v>73700</v>
      </c>
      <c r="AT98" s="121">
        <f t="shared" si="28"/>
        <v>40446.8</v>
      </c>
      <c r="AU98" s="121">
        <f t="shared" si="34"/>
        <v>3582.237722514923</v>
      </c>
      <c r="AV98" s="122"/>
      <c r="AW98" s="113">
        <v>1547</v>
      </c>
      <c r="AX98" s="113">
        <v>633</v>
      </c>
      <c r="AY98" s="113">
        <f t="shared" si="41"/>
        <v>914</v>
      </c>
      <c r="AZ98" s="123">
        <f t="shared" si="35"/>
        <v>0.5908209437621202</v>
      </c>
      <c r="BA98" s="124">
        <f t="shared" si="36"/>
        <v>67440.32010342598</v>
      </c>
      <c r="BB98" s="111">
        <f t="shared" si="37"/>
        <v>17061.62739522285</v>
      </c>
      <c r="BC98" s="125">
        <f t="shared" si="38"/>
        <v>20271.43299988071</v>
      </c>
      <c r="BD98" s="78">
        <f t="shared" si="39"/>
        <v>62.72132158605161</v>
      </c>
      <c r="BE98" s="16"/>
    </row>
    <row r="99" spans="1:57" ht="12.75">
      <c r="A99" s="67">
        <v>77</v>
      </c>
      <c r="B99" s="110" t="s">
        <v>141</v>
      </c>
      <c r="C99" s="111">
        <v>166</v>
      </c>
      <c r="D99" s="112">
        <v>185685</v>
      </c>
      <c r="E99" s="113">
        <v>185685</v>
      </c>
      <c r="F99" s="113">
        <v>185685</v>
      </c>
      <c r="G99" s="113">
        <v>185685</v>
      </c>
      <c r="H99" s="113">
        <v>185685</v>
      </c>
      <c r="I99" s="113">
        <v>185685</v>
      </c>
      <c r="J99" s="113">
        <v>185685</v>
      </c>
      <c r="K99" s="113">
        <v>185685</v>
      </c>
      <c r="L99" s="113">
        <v>185685</v>
      </c>
      <c r="M99" s="113">
        <v>185685</v>
      </c>
      <c r="N99" s="113">
        <v>185685</v>
      </c>
      <c r="O99" s="113">
        <v>185685</v>
      </c>
      <c r="P99" s="114">
        <v>2228220</v>
      </c>
      <c r="Q99" s="115">
        <f t="shared" si="29"/>
        <v>2451042</v>
      </c>
      <c r="R99" s="111">
        <f t="shared" si="40"/>
        <v>80.8</v>
      </c>
      <c r="S99" s="112"/>
      <c r="T99" s="113">
        <v>20750</v>
      </c>
      <c r="U99" s="113">
        <v>24000</v>
      </c>
      <c r="V99" s="113"/>
      <c r="W99" s="113">
        <v>21250</v>
      </c>
      <c r="X99" s="113">
        <v>24300</v>
      </c>
      <c r="Y99" s="113"/>
      <c r="Z99" s="113">
        <v>21250</v>
      </c>
      <c r="AA99" s="113">
        <v>24300</v>
      </c>
      <c r="AB99" s="113"/>
      <c r="AC99" s="113">
        <v>21250</v>
      </c>
      <c r="AD99" s="113">
        <v>24300</v>
      </c>
      <c r="AE99" s="113"/>
      <c r="AF99" s="113">
        <v>21250</v>
      </c>
      <c r="AG99" s="113">
        <v>24300</v>
      </c>
      <c r="AH99" s="116">
        <v>121200</v>
      </c>
      <c r="AI99" s="117">
        <f t="shared" si="42"/>
        <v>81</v>
      </c>
      <c r="AJ99" s="115">
        <f t="shared" si="25"/>
        <v>129280</v>
      </c>
      <c r="AK99" s="118">
        <f t="shared" si="30"/>
        <v>141750</v>
      </c>
      <c r="AL99" s="119">
        <f t="shared" si="26"/>
        <v>2592792</v>
      </c>
      <c r="AM99" s="120">
        <f t="shared" si="31"/>
        <v>414164.27582494693</v>
      </c>
      <c r="AN99" s="121">
        <v>178938</v>
      </c>
      <c r="AO99" s="121">
        <v>178938</v>
      </c>
      <c r="AP99" s="121">
        <f t="shared" si="27"/>
        <v>2413854</v>
      </c>
      <c r="AQ99" s="121">
        <f t="shared" si="32"/>
        <v>235226.2758249469</v>
      </c>
      <c r="AR99" s="121">
        <f t="shared" si="33"/>
        <v>409034.15922240703</v>
      </c>
      <c r="AS99" s="121">
        <v>196832</v>
      </c>
      <c r="AT99" s="121">
        <f t="shared" si="28"/>
        <v>2395960</v>
      </c>
      <c r="AU99" s="121">
        <f t="shared" si="34"/>
        <v>212202.15922240706</v>
      </c>
      <c r="AV99" s="122"/>
      <c r="AW99" s="113">
        <v>2369</v>
      </c>
      <c r="AX99" s="113">
        <v>417</v>
      </c>
      <c r="AY99" s="113">
        <f t="shared" si="41"/>
        <v>1952</v>
      </c>
      <c r="AZ99" s="123">
        <f t="shared" si="35"/>
        <v>0.8239763613338962</v>
      </c>
      <c r="BA99" s="124">
        <f t="shared" si="36"/>
        <v>2136399.317855635</v>
      </c>
      <c r="BB99" s="111">
        <f t="shared" si="37"/>
        <v>540484.5213184186</v>
      </c>
      <c r="BC99" s="125">
        <f t="shared" si="38"/>
        <v>460456.26605937886</v>
      </c>
      <c r="BD99" s="78">
        <f t="shared" si="39"/>
        <v>15.9736791776952</v>
      </c>
      <c r="BE99" s="16"/>
    </row>
    <row r="100" spans="1:57" ht="12.75">
      <c r="A100" s="67">
        <v>78</v>
      </c>
      <c r="B100" s="110" t="s">
        <v>142</v>
      </c>
      <c r="C100" s="111">
        <v>52</v>
      </c>
      <c r="D100" s="112">
        <v>23845</v>
      </c>
      <c r="E100" s="113">
        <v>31400</v>
      </c>
      <c r="F100" s="113">
        <v>31751</v>
      </c>
      <c r="G100" s="113">
        <v>31751</v>
      </c>
      <c r="H100" s="113">
        <v>31751</v>
      </c>
      <c r="I100" s="113">
        <v>29645</v>
      </c>
      <c r="J100" s="113">
        <v>27207</v>
      </c>
      <c r="K100" s="113">
        <v>27800</v>
      </c>
      <c r="L100" s="113">
        <v>28000</v>
      </c>
      <c r="M100" s="113">
        <v>31751</v>
      </c>
      <c r="N100" s="113">
        <v>31400</v>
      </c>
      <c r="O100" s="113">
        <v>23845</v>
      </c>
      <c r="P100" s="114">
        <v>350146</v>
      </c>
      <c r="Q100" s="115">
        <f t="shared" si="29"/>
        <v>385160.6</v>
      </c>
      <c r="R100" s="111">
        <f t="shared" si="40"/>
        <v>51.2</v>
      </c>
      <c r="S100" s="112"/>
      <c r="T100" s="113"/>
      <c r="U100" s="113">
        <v>14400</v>
      </c>
      <c r="V100" s="113"/>
      <c r="W100" s="113"/>
      <c r="X100" s="113">
        <v>15600</v>
      </c>
      <c r="Y100" s="113"/>
      <c r="Z100" s="113"/>
      <c r="AA100" s="113">
        <v>15600</v>
      </c>
      <c r="AB100" s="113"/>
      <c r="AC100" s="113"/>
      <c r="AD100" s="113">
        <v>15600</v>
      </c>
      <c r="AE100" s="113"/>
      <c r="AF100" s="113"/>
      <c r="AG100" s="113">
        <v>15600</v>
      </c>
      <c r="AH100" s="116">
        <v>76800</v>
      </c>
      <c r="AI100" s="117">
        <f t="shared" si="42"/>
        <v>51</v>
      </c>
      <c r="AJ100" s="115">
        <f t="shared" si="25"/>
        <v>81920</v>
      </c>
      <c r="AK100" s="118">
        <f t="shared" si="30"/>
        <v>89250</v>
      </c>
      <c r="AL100" s="119">
        <f t="shared" si="26"/>
        <v>474410.6</v>
      </c>
      <c r="AM100" s="120">
        <f t="shared" si="31"/>
        <v>191507.975634097</v>
      </c>
      <c r="AN100" s="121">
        <v>160963</v>
      </c>
      <c r="AO100" s="121">
        <v>160963</v>
      </c>
      <c r="AP100" s="121">
        <f t="shared" si="27"/>
        <v>313447.6</v>
      </c>
      <c r="AQ100" s="121">
        <f t="shared" si="32"/>
        <v>30544.975634097016</v>
      </c>
      <c r="AR100" s="121">
        <f t="shared" si="33"/>
        <v>203394.43613759725</v>
      </c>
      <c r="AS100" s="121">
        <v>177059</v>
      </c>
      <c r="AT100" s="121">
        <f t="shared" si="28"/>
        <v>297351.6</v>
      </c>
      <c r="AU100" s="121">
        <f t="shared" si="34"/>
        <v>26335.436137597244</v>
      </c>
      <c r="AV100" s="122"/>
      <c r="AW100" s="113">
        <v>2319</v>
      </c>
      <c r="AX100" s="113">
        <v>707</v>
      </c>
      <c r="AY100" s="113">
        <f t="shared" si="41"/>
        <v>1612</v>
      </c>
      <c r="AZ100" s="123">
        <f t="shared" si="35"/>
        <v>0.6951272100043122</v>
      </c>
      <c r="BA100" s="124">
        <f t="shared" si="36"/>
        <v>329775.71677447174</v>
      </c>
      <c r="BB100" s="111">
        <f t="shared" si="37"/>
        <v>83429.47356966579</v>
      </c>
      <c r="BC100" s="125">
        <f t="shared" si="38"/>
        <v>84251.00565528957</v>
      </c>
      <c r="BD100" s="78">
        <f t="shared" si="39"/>
        <v>40.3675583205976</v>
      </c>
      <c r="BE100" s="16"/>
    </row>
    <row r="101" spans="1:57" ht="12.75">
      <c r="A101" s="67">
        <v>79</v>
      </c>
      <c r="B101" s="110" t="s">
        <v>143</v>
      </c>
      <c r="C101" s="111">
        <v>138</v>
      </c>
      <c r="D101" s="112">
        <v>169611</v>
      </c>
      <c r="E101" s="113">
        <v>158665</v>
      </c>
      <c r="F101" s="113">
        <v>196739</v>
      </c>
      <c r="G101" s="113">
        <v>155990</v>
      </c>
      <c r="H101" s="113">
        <v>155990</v>
      </c>
      <c r="I101" s="113">
        <v>155990</v>
      </c>
      <c r="J101" s="113">
        <v>155990</v>
      </c>
      <c r="K101" s="113">
        <v>149597</v>
      </c>
      <c r="L101" s="113">
        <v>148479</v>
      </c>
      <c r="M101" s="113">
        <v>196739</v>
      </c>
      <c r="N101" s="113">
        <v>158665</v>
      </c>
      <c r="O101" s="113">
        <v>169611</v>
      </c>
      <c r="P101" s="114">
        <v>1972066</v>
      </c>
      <c r="Q101" s="115">
        <f t="shared" si="29"/>
        <v>2169272.6</v>
      </c>
      <c r="R101" s="111">
        <f t="shared" si="40"/>
        <v>63</v>
      </c>
      <c r="S101" s="112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6">
        <v>94500</v>
      </c>
      <c r="AI101" s="117">
        <f t="shared" si="42"/>
        <v>63</v>
      </c>
      <c r="AJ101" s="115">
        <f t="shared" si="25"/>
        <v>100800</v>
      </c>
      <c r="AK101" s="118">
        <f t="shared" si="30"/>
        <v>110250</v>
      </c>
      <c r="AL101" s="119">
        <f t="shared" si="26"/>
        <v>2279522.6</v>
      </c>
      <c r="AM101" s="120">
        <f t="shared" si="31"/>
        <v>292931.13498718943</v>
      </c>
      <c r="AN101" s="121">
        <v>78439</v>
      </c>
      <c r="AO101" s="121">
        <v>78439</v>
      </c>
      <c r="AP101" s="121">
        <f t="shared" si="27"/>
        <v>2201083.6</v>
      </c>
      <c r="AQ101" s="121">
        <f t="shared" si="32"/>
        <v>214492.13498718943</v>
      </c>
      <c r="AR101" s="121">
        <f t="shared" si="33"/>
        <v>280530.89178954926</v>
      </c>
      <c r="AS101" s="121">
        <v>86283</v>
      </c>
      <c r="AT101" s="121">
        <f t="shared" si="28"/>
        <v>2193239.6</v>
      </c>
      <c r="AU101" s="121">
        <f t="shared" si="34"/>
        <v>194247.89178954926</v>
      </c>
      <c r="AV101" s="122"/>
      <c r="AW101" s="113">
        <v>2117</v>
      </c>
      <c r="AX101" s="113">
        <v>699</v>
      </c>
      <c r="AY101" s="113">
        <f t="shared" si="41"/>
        <v>1418</v>
      </c>
      <c r="AZ101" s="123">
        <f t="shared" si="35"/>
        <v>0.6698157770429853</v>
      </c>
      <c r="BA101" s="124">
        <f t="shared" si="36"/>
        <v>1526860.2016060464</v>
      </c>
      <c r="BB101" s="111">
        <f t="shared" si="37"/>
        <v>386278.1167771151</v>
      </c>
      <c r="BC101" s="125">
        <f t="shared" si="38"/>
        <v>404822.4712178868</v>
      </c>
      <c r="BD101" s="78">
        <f t="shared" si="39"/>
        <v>12.850547521976287</v>
      </c>
      <c r="BE101" s="16"/>
    </row>
    <row r="102" spans="1:57" ht="12.75">
      <c r="A102" s="67">
        <v>80</v>
      </c>
      <c r="B102" s="110" t="s">
        <v>144</v>
      </c>
      <c r="C102" s="111">
        <v>102</v>
      </c>
      <c r="D102" s="112">
        <v>62545</v>
      </c>
      <c r="E102" s="113">
        <v>65484</v>
      </c>
      <c r="F102" s="113">
        <v>120740</v>
      </c>
      <c r="G102" s="113">
        <v>102140</v>
      </c>
      <c r="H102" s="113">
        <v>115310</v>
      </c>
      <c r="I102" s="113">
        <v>115310</v>
      </c>
      <c r="J102" s="113">
        <v>121920</v>
      </c>
      <c r="K102" s="113">
        <v>115310</v>
      </c>
      <c r="L102" s="113">
        <v>102140</v>
      </c>
      <c r="M102" s="113">
        <v>120740</v>
      </c>
      <c r="N102" s="113">
        <v>65484</v>
      </c>
      <c r="O102" s="113">
        <v>62545</v>
      </c>
      <c r="P102" s="114">
        <v>1169668</v>
      </c>
      <c r="Q102" s="115">
        <f t="shared" si="29"/>
        <v>1286634.8</v>
      </c>
      <c r="R102" s="111">
        <f t="shared" si="40"/>
        <v>51.8</v>
      </c>
      <c r="S102" s="112"/>
      <c r="T102" s="113">
        <v>9750</v>
      </c>
      <c r="U102" s="113">
        <v>15300</v>
      </c>
      <c r="V102" s="113"/>
      <c r="W102" s="113">
        <v>9250</v>
      </c>
      <c r="X102" s="113">
        <v>15600</v>
      </c>
      <c r="Y102" s="113"/>
      <c r="Z102" s="113">
        <v>9250</v>
      </c>
      <c r="AA102" s="113">
        <v>15600</v>
      </c>
      <c r="AB102" s="113"/>
      <c r="AC102" s="113">
        <v>9250</v>
      </c>
      <c r="AD102" s="113">
        <v>15600</v>
      </c>
      <c r="AE102" s="113"/>
      <c r="AF102" s="113">
        <v>9250</v>
      </c>
      <c r="AG102" s="113">
        <v>15600</v>
      </c>
      <c r="AH102" s="116">
        <v>77700</v>
      </c>
      <c r="AI102" s="117">
        <f t="shared" si="42"/>
        <v>52</v>
      </c>
      <c r="AJ102" s="115">
        <f t="shared" si="25"/>
        <v>82880</v>
      </c>
      <c r="AK102" s="118">
        <f t="shared" si="30"/>
        <v>91000</v>
      </c>
      <c r="AL102" s="119">
        <f t="shared" si="26"/>
        <v>1377634.8</v>
      </c>
      <c r="AM102" s="120">
        <f t="shared" si="31"/>
        <v>199880.99235709006</v>
      </c>
      <c r="AN102" s="121">
        <v>72719</v>
      </c>
      <c r="AO102" s="121">
        <v>72719</v>
      </c>
      <c r="AP102" s="121">
        <f t="shared" si="27"/>
        <v>1304915.8</v>
      </c>
      <c r="AQ102" s="121">
        <f t="shared" si="32"/>
        <v>127161.99235709006</v>
      </c>
      <c r="AR102" s="121">
        <f t="shared" si="33"/>
        <v>194918.96885656245</v>
      </c>
      <c r="AS102" s="121">
        <v>79991</v>
      </c>
      <c r="AT102" s="121">
        <f t="shared" si="28"/>
        <v>1297643.8</v>
      </c>
      <c r="AU102" s="121">
        <f t="shared" si="34"/>
        <v>114927.96885656245</v>
      </c>
      <c r="AV102" s="122"/>
      <c r="AW102" s="113">
        <v>1634</v>
      </c>
      <c r="AX102" s="113">
        <v>491</v>
      </c>
      <c r="AY102" s="113">
        <f t="shared" si="41"/>
        <v>1143</v>
      </c>
      <c r="AZ102" s="123">
        <f t="shared" si="35"/>
        <v>0.6995104039167687</v>
      </c>
      <c r="BA102" s="124">
        <f t="shared" si="36"/>
        <v>963669.8753977969</v>
      </c>
      <c r="BB102" s="111">
        <f t="shared" si="37"/>
        <v>243797.42446096125</v>
      </c>
      <c r="BC102" s="125">
        <f t="shared" si="38"/>
        <v>244655.4046762946</v>
      </c>
      <c r="BD102" s="78">
        <f t="shared" si="39"/>
        <v>14.50899704022358</v>
      </c>
      <c r="BE102" s="16"/>
    </row>
    <row r="103" spans="1:57" ht="12.75">
      <c r="A103" s="67">
        <v>81</v>
      </c>
      <c r="B103" s="110" t="s">
        <v>145</v>
      </c>
      <c r="C103" s="111">
        <v>23</v>
      </c>
      <c r="D103" s="112">
        <v>20919</v>
      </c>
      <c r="E103" s="113">
        <v>20919</v>
      </c>
      <c r="F103" s="113">
        <v>19490</v>
      </c>
      <c r="G103" s="113">
        <v>19490</v>
      </c>
      <c r="H103" s="113">
        <v>19490</v>
      </c>
      <c r="I103" s="113">
        <v>17790</v>
      </c>
      <c r="J103" s="113">
        <v>19378</v>
      </c>
      <c r="K103" s="113">
        <v>20991</v>
      </c>
      <c r="L103" s="113">
        <v>20930</v>
      </c>
      <c r="M103" s="113">
        <v>19490</v>
      </c>
      <c r="N103" s="113">
        <v>20919</v>
      </c>
      <c r="O103" s="113">
        <v>20919</v>
      </c>
      <c r="P103" s="114">
        <v>240725</v>
      </c>
      <c r="Q103" s="115">
        <f t="shared" si="29"/>
        <v>264797.5</v>
      </c>
      <c r="R103" s="111">
        <f t="shared" si="40"/>
        <v>15.6</v>
      </c>
      <c r="S103" s="112"/>
      <c r="T103" s="113">
        <v>1750</v>
      </c>
      <c r="U103" s="113">
        <v>4500</v>
      </c>
      <c r="V103" s="113"/>
      <c r="W103" s="113">
        <v>1500</v>
      </c>
      <c r="X103" s="113">
        <v>4500</v>
      </c>
      <c r="Y103" s="113"/>
      <c r="Z103" s="113">
        <v>1500</v>
      </c>
      <c r="AA103" s="113">
        <v>4800</v>
      </c>
      <c r="AB103" s="113"/>
      <c r="AC103" s="113">
        <v>1500</v>
      </c>
      <c r="AD103" s="113">
        <v>4800</v>
      </c>
      <c r="AE103" s="113"/>
      <c r="AF103" s="113">
        <v>1500</v>
      </c>
      <c r="AG103" s="113">
        <v>4800</v>
      </c>
      <c r="AH103" s="116">
        <v>23400</v>
      </c>
      <c r="AI103" s="117">
        <f t="shared" si="42"/>
        <v>16</v>
      </c>
      <c r="AJ103" s="115">
        <f t="shared" si="25"/>
        <v>24960</v>
      </c>
      <c r="AK103" s="118">
        <f t="shared" si="30"/>
        <v>28000</v>
      </c>
      <c r="AL103" s="119">
        <f t="shared" si="26"/>
        <v>292797.5</v>
      </c>
      <c r="AM103" s="120">
        <f t="shared" si="31"/>
        <v>107440.0322212144</v>
      </c>
      <c r="AN103" s="121">
        <v>87427</v>
      </c>
      <c r="AO103" s="121">
        <v>87427</v>
      </c>
      <c r="AP103" s="121">
        <f t="shared" si="27"/>
        <v>205370.5</v>
      </c>
      <c r="AQ103" s="121">
        <f t="shared" si="32"/>
        <v>20013.0322212144</v>
      </c>
      <c r="AR103" s="121">
        <f t="shared" si="33"/>
        <v>113583.72823614045</v>
      </c>
      <c r="AS103" s="121">
        <v>96169</v>
      </c>
      <c r="AT103" s="121">
        <f t="shared" si="28"/>
        <v>196628.5</v>
      </c>
      <c r="AU103" s="121">
        <f t="shared" si="34"/>
        <v>17414.72823614045</v>
      </c>
      <c r="AV103" s="122"/>
      <c r="AW103" s="113">
        <v>1049</v>
      </c>
      <c r="AX103" s="113">
        <v>199</v>
      </c>
      <c r="AY103" s="113">
        <f t="shared" si="41"/>
        <v>850</v>
      </c>
      <c r="AZ103" s="123">
        <f t="shared" si="35"/>
        <v>0.8102955195424214</v>
      </c>
      <c r="BA103" s="124">
        <f t="shared" si="36"/>
        <v>237252.50238322213</v>
      </c>
      <c r="BB103" s="111">
        <f t="shared" si="37"/>
        <v>60022.16163919309</v>
      </c>
      <c r="BC103" s="125">
        <f t="shared" si="38"/>
        <v>51998.17168578158</v>
      </c>
      <c r="BD103" s="78">
        <f t="shared" si="39"/>
        <v>36.69431338082272</v>
      </c>
      <c r="BE103" s="16"/>
    </row>
    <row r="104" spans="1:57" ht="12.75">
      <c r="A104" s="67">
        <v>82</v>
      </c>
      <c r="B104" s="110" t="s">
        <v>146</v>
      </c>
      <c r="C104" s="111">
        <v>245</v>
      </c>
      <c r="D104" s="112">
        <v>150000</v>
      </c>
      <c r="E104" s="113">
        <v>284180</v>
      </c>
      <c r="F104" s="113">
        <v>268860</v>
      </c>
      <c r="G104" s="113">
        <v>268860</v>
      </c>
      <c r="H104" s="113">
        <v>215310</v>
      </c>
      <c r="I104" s="113">
        <v>215310</v>
      </c>
      <c r="J104" s="113">
        <v>136500</v>
      </c>
      <c r="K104" s="113">
        <v>146560</v>
      </c>
      <c r="L104" s="113">
        <v>146500</v>
      </c>
      <c r="M104" s="113">
        <v>263158</v>
      </c>
      <c r="N104" s="113">
        <v>284180</v>
      </c>
      <c r="O104" s="113">
        <v>150000</v>
      </c>
      <c r="P104" s="114">
        <v>2529418</v>
      </c>
      <c r="Q104" s="115">
        <f t="shared" si="29"/>
        <v>2782359.8</v>
      </c>
      <c r="R104" s="111">
        <v>65</v>
      </c>
      <c r="S104" s="112">
        <v>21882</v>
      </c>
      <c r="T104" s="113"/>
      <c r="U104" s="113"/>
      <c r="V104" s="113">
        <v>21224</v>
      </c>
      <c r="W104" s="113"/>
      <c r="X104" s="113"/>
      <c r="Y104" s="113">
        <v>18452</v>
      </c>
      <c r="Z104" s="113"/>
      <c r="AA104" s="113"/>
      <c r="AB104" s="113">
        <v>21224</v>
      </c>
      <c r="AC104" s="113"/>
      <c r="AD104" s="113"/>
      <c r="AE104" s="113">
        <v>21224</v>
      </c>
      <c r="AF104" s="113"/>
      <c r="AG104" s="113"/>
      <c r="AH104" s="116">
        <f>300*5*R104</f>
        <v>97500</v>
      </c>
      <c r="AI104" s="117">
        <f t="shared" si="42"/>
        <v>65</v>
      </c>
      <c r="AJ104" s="115">
        <f t="shared" si="25"/>
        <v>104000</v>
      </c>
      <c r="AK104" s="118">
        <f t="shared" si="30"/>
        <v>113750</v>
      </c>
      <c r="AL104" s="119">
        <f t="shared" si="26"/>
        <v>2896109.8</v>
      </c>
      <c r="AM104" s="120">
        <f t="shared" si="31"/>
        <v>374402.5473848156</v>
      </c>
      <c r="AN104" s="121">
        <v>102134</v>
      </c>
      <c r="AO104" s="121">
        <v>102134</v>
      </c>
      <c r="AP104" s="121">
        <f t="shared" si="27"/>
        <v>2793975.8</v>
      </c>
      <c r="AQ104" s="121">
        <f t="shared" si="32"/>
        <v>272268.5473848156</v>
      </c>
      <c r="AR104" s="121">
        <f t="shared" si="33"/>
        <v>358895.5554529348</v>
      </c>
      <c r="AS104" s="121">
        <v>112347</v>
      </c>
      <c r="AT104" s="121">
        <f t="shared" si="28"/>
        <v>2783762.8</v>
      </c>
      <c r="AU104" s="121">
        <f t="shared" si="34"/>
        <v>246548.55545293482</v>
      </c>
      <c r="AV104" s="122"/>
      <c r="AW104" s="113">
        <v>6554</v>
      </c>
      <c r="AX104" s="113">
        <v>2189</v>
      </c>
      <c r="AY104" s="113">
        <f t="shared" si="41"/>
        <v>4365</v>
      </c>
      <c r="AZ104" s="123">
        <f t="shared" si="35"/>
        <v>0.6660054928288068</v>
      </c>
      <c r="BA104" s="124">
        <f t="shared" si="36"/>
        <v>1928825.034635337</v>
      </c>
      <c r="BB104" s="111">
        <f t="shared" si="37"/>
        <v>487970.6086960603</v>
      </c>
      <c r="BC104" s="125">
        <f t="shared" si="38"/>
        <v>514322.74729556957</v>
      </c>
      <c r="BD104" s="78">
        <f t="shared" si="39"/>
        <v>12.927774609402434</v>
      </c>
      <c r="BE104" s="16"/>
    </row>
    <row r="105" spans="1:57" ht="12.75">
      <c r="A105" s="67">
        <v>83</v>
      </c>
      <c r="B105" s="110" t="s">
        <v>147</v>
      </c>
      <c r="C105" s="111">
        <v>82</v>
      </c>
      <c r="D105" s="112">
        <v>91079</v>
      </c>
      <c r="E105" s="113">
        <v>99700</v>
      </c>
      <c r="F105" s="113">
        <v>99700</v>
      </c>
      <c r="G105" s="113">
        <v>76000</v>
      </c>
      <c r="H105" s="113">
        <v>76000</v>
      </c>
      <c r="I105" s="113">
        <v>76000</v>
      </c>
      <c r="J105" s="113">
        <v>76000</v>
      </c>
      <c r="K105" s="113">
        <v>76000</v>
      </c>
      <c r="L105" s="113">
        <v>76000</v>
      </c>
      <c r="M105" s="113">
        <v>99700</v>
      </c>
      <c r="N105" s="113">
        <v>99700</v>
      </c>
      <c r="O105" s="113">
        <v>91079</v>
      </c>
      <c r="P105" s="114">
        <v>1036958</v>
      </c>
      <c r="Q105" s="115">
        <f t="shared" si="29"/>
        <v>1140653.8</v>
      </c>
      <c r="R105" s="111">
        <f t="shared" si="40"/>
        <v>70</v>
      </c>
      <c r="S105" s="112"/>
      <c r="T105" s="113"/>
      <c r="U105" s="113">
        <v>21000</v>
      </c>
      <c r="V105" s="113"/>
      <c r="W105" s="113"/>
      <c r="X105" s="113">
        <v>21000</v>
      </c>
      <c r="Y105" s="113"/>
      <c r="Z105" s="113"/>
      <c r="AA105" s="113">
        <v>21000</v>
      </c>
      <c r="AB105" s="113"/>
      <c r="AC105" s="113"/>
      <c r="AD105" s="113">
        <v>21000</v>
      </c>
      <c r="AE105" s="113"/>
      <c r="AF105" s="113"/>
      <c r="AG105" s="113">
        <v>21000</v>
      </c>
      <c r="AH105" s="116">
        <v>105000</v>
      </c>
      <c r="AI105" s="117">
        <f t="shared" si="42"/>
        <v>70</v>
      </c>
      <c r="AJ105" s="115">
        <f t="shared" si="25"/>
        <v>112000</v>
      </c>
      <c r="AK105" s="118">
        <f t="shared" si="30"/>
        <v>122500</v>
      </c>
      <c r="AL105" s="119">
        <f t="shared" si="26"/>
        <v>1263153.8</v>
      </c>
      <c r="AM105" s="120">
        <f t="shared" si="31"/>
        <v>349489.29020890425</v>
      </c>
      <c r="AN105" s="121">
        <v>250841</v>
      </c>
      <c r="AO105" s="121">
        <v>250841</v>
      </c>
      <c r="AP105" s="121">
        <f t="shared" si="27"/>
        <v>1012312.8</v>
      </c>
      <c r="AQ105" s="121">
        <f t="shared" si="32"/>
        <v>98648.29020890423</v>
      </c>
      <c r="AR105" s="121">
        <f t="shared" si="33"/>
        <v>363360.5510970742</v>
      </c>
      <c r="AS105" s="121">
        <v>275925</v>
      </c>
      <c r="AT105" s="121">
        <f t="shared" si="28"/>
        <v>987228.8</v>
      </c>
      <c r="AU105" s="121">
        <f t="shared" si="34"/>
        <v>87435.55109707419</v>
      </c>
      <c r="AV105" s="122"/>
      <c r="AW105" s="113">
        <v>3379</v>
      </c>
      <c r="AX105" s="113">
        <v>1222</v>
      </c>
      <c r="AY105" s="113">
        <f t="shared" si="41"/>
        <v>2157</v>
      </c>
      <c r="AZ105" s="123">
        <f t="shared" si="35"/>
        <v>0.6383545427641314</v>
      </c>
      <c r="BA105" s="124">
        <f t="shared" si="36"/>
        <v>806339.9664397751</v>
      </c>
      <c r="BB105" s="111">
        <f t="shared" si="37"/>
        <v>203994.7621863832</v>
      </c>
      <c r="BC105" s="125">
        <f t="shared" si="38"/>
        <v>224324.62079747062</v>
      </c>
      <c r="BD105" s="78">
        <f t="shared" si="39"/>
        <v>27.667991831945105</v>
      </c>
      <c r="BE105" s="16"/>
    </row>
    <row r="106" spans="1:57" ht="12.75">
      <c r="A106" s="67">
        <v>84</v>
      </c>
      <c r="B106" s="110" t="s">
        <v>148</v>
      </c>
      <c r="C106" s="111">
        <v>77</v>
      </c>
      <c r="D106" s="112">
        <v>69510</v>
      </c>
      <c r="E106" s="113">
        <v>74388</v>
      </c>
      <c r="F106" s="113">
        <v>72951</v>
      </c>
      <c r="G106" s="113">
        <v>79406</v>
      </c>
      <c r="H106" s="113">
        <v>77452</v>
      </c>
      <c r="I106" s="113">
        <v>78182</v>
      </c>
      <c r="J106" s="113">
        <v>77442</v>
      </c>
      <c r="K106" s="113">
        <v>78770</v>
      </c>
      <c r="L106" s="113">
        <v>71000</v>
      </c>
      <c r="M106" s="113">
        <v>72951</v>
      </c>
      <c r="N106" s="113">
        <v>74388</v>
      </c>
      <c r="O106" s="113">
        <v>69510</v>
      </c>
      <c r="P106" s="114">
        <v>895950</v>
      </c>
      <c r="Q106" s="115">
        <f t="shared" si="29"/>
        <v>985545</v>
      </c>
      <c r="R106" s="111">
        <f t="shared" si="40"/>
        <v>49.796</v>
      </c>
      <c r="S106" s="112"/>
      <c r="T106" s="113"/>
      <c r="U106" s="113">
        <v>16498</v>
      </c>
      <c r="V106" s="113"/>
      <c r="W106" s="113"/>
      <c r="X106" s="113">
        <v>12600</v>
      </c>
      <c r="Y106" s="113"/>
      <c r="Z106" s="113"/>
      <c r="AA106" s="113">
        <v>12600</v>
      </c>
      <c r="AB106" s="113"/>
      <c r="AC106" s="113"/>
      <c r="AD106" s="113">
        <v>16498</v>
      </c>
      <c r="AE106" s="113"/>
      <c r="AF106" s="113"/>
      <c r="AG106" s="113">
        <v>16498</v>
      </c>
      <c r="AH106" s="116">
        <v>74694</v>
      </c>
      <c r="AI106" s="117">
        <f t="shared" si="42"/>
        <v>50</v>
      </c>
      <c r="AJ106" s="115">
        <f t="shared" si="25"/>
        <v>79673.6</v>
      </c>
      <c r="AK106" s="118">
        <f t="shared" si="30"/>
        <v>87500</v>
      </c>
      <c r="AL106" s="119">
        <f t="shared" si="26"/>
        <v>1073045</v>
      </c>
      <c r="AM106" s="120">
        <f t="shared" si="31"/>
        <v>192322.53955369495</v>
      </c>
      <c r="AN106" s="121">
        <v>97231</v>
      </c>
      <c r="AO106" s="121">
        <v>97231</v>
      </c>
      <c r="AP106" s="121">
        <f t="shared" si="27"/>
        <v>975814</v>
      </c>
      <c r="AQ106" s="121">
        <f t="shared" si="32"/>
        <v>95091.53955369494</v>
      </c>
      <c r="AR106" s="121">
        <f t="shared" si="33"/>
        <v>192518.35832116363</v>
      </c>
      <c r="AS106" s="121">
        <v>106955</v>
      </c>
      <c r="AT106" s="121">
        <f t="shared" si="28"/>
        <v>966090</v>
      </c>
      <c r="AU106" s="121">
        <f t="shared" si="34"/>
        <v>85563.35832116364</v>
      </c>
      <c r="AV106" s="122"/>
      <c r="AW106" s="113">
        <v>2004</v>
      </c>
      <c r="AX106" s="113">
        <v>538</v>
      </c>
      <c r="AY106" s="113">
        <f t="shared" si="41"/>
        <v>1466</v>
      </c>
      <c r="AZ106" s="123">
        <f t="shared" si="35"/>
        <v>0.7315369261477046</v>
      </c>
      <c r="BA106" s="124">
        <f t="shared" si="36"/>
        <v>784972.0409181637</v>
      </c>
      <c r="BB106" s="111">
        <f t="shared" si="37"/>
        <v>198588.922135513</v>
      </c>
      <c r="BC106" s="125">
        <f t="shared" si="38"/>
        <v>190563.02781468246</v>
      </c>
      <c r="BD106" s="78">
        <f t="shared" si="39"/>
        <v>17.923063762814696</v>
      </c>
      <c r="BE106" s="16"/>
    </row>
    <row r="107" spans="1:57" ht="12.75">
      <c r="A107" s="67">
        <v>85</v>
      </c>
      <c r="B107" s="110" t="s">
        <v>149</v>
      </c>
      <c r="C107" s="111">
        <v>155</v>
      </c>
      <c r="D107" s="112">
        <v>45000</v>
      </c>
      <c r="E107" s="128">
        <v>45000</v>
      </c>
      <c r="F107" s="128">
        <v>45000</v>
      </c>
      <c r="G107" s="128">
        <v>45000</v>
      </c>
      <c r="H107" s="128">
        <v>45000</v>
      </c>
      <c r="I107" s="128">
        <v>45000</v>
      </c>
      <c r="J107" s="128">
        <v>45000</v>
      </c>
      <c r="K107" s="128">
        <v>45000</v>
      </c>
      <c r="L107" s="128">
        <v>45000</v>
      </c>
      <c r="M107" s="113">
        <v>45000</v>
      </c>
      <c r="N107" s="113">
        <v>45000</v>
      </c>
      <c r="O107" s="113">
        <v>45000</v>
      </c>
      <c r="P107" s="114">
        <v>540000</v>
      </c>
      <c r="Q107" s="115">
        <f t="shared" si="29"/>
        <v>594000</v>
      </c>
      <c r="R107" s="111">
        <f t="shared" si="40"/>
        <v>68.66666666666666</v>
      </c>
      <c r="S107" s="112"/>
      <c r="T107" s="113"/>
      <c r="U107" s="113">
        <v>15000</v>
      </c>
      <c r="V107" s="113"/>
      <c r="W107" s="113"/>
      <c r="X107" s="113">
        <v>15000</v>
      </c>
      <c r="Y107" s="113"/>
      <c r="Z107" s="113"/>
      <c r="AA107" s="113">
        <v>15000</v>
      </c>
      <c r="AB107" s="113"/>
      <c r="AC107" s="113"/>
      <c r="AD107" s="113">
        <v>29000</v>
      </c>
      <c r="AE107" s="113"/>
      <c r="AF107" s="113"/>
      <c r="AG107" s="113">
        <v>29000</v>
      </c>
      <c r="AH107" s="116">
        <v>103000</v>
      </c>
      <c r="AI107" s="117">
        <f t="shared" si="42"/>
        <v>69</v>
      </c>
      <c r="AJ107" s="115">
        <f t="shared" si="25"/>
        <v>109866.66666666666</v>
      </c>
      <c r="AK107" s="118">
        <f t="shared" si="30"/>
        <v>120750</v>
      </c>
      <c r="AL107" s="119">
        <f t="shared" si="26"/>
        <v>714750</v>
      </c>
      <c r="AM107" s="120">
        <f t="shared" si="31"/>
        <v>219352.97997152107</v>
      </c>
      <c r="AN107" s="121">
        <v>165865</v>
      </c>
      <c r="AO107" s="121">
        <v>165865</v>
      </c>
      <c r="AP107" s="121">
        <f t="shared" si="27"/>
        <v>548885</v>
      </c>
      <c r="AQ107" s="121">
        <f t="shared" si="32"/>
        <v>53487.979971521054</v>
      </c>
      <c r="AR107" s="121">
        <f t="shared" si="33"/>
        <v>229595.85254752534</v>
      </c>
      <c r="AS107" s="121">
        <v>182452</v>
      </c>
      <c r="AT107" s="121">
        <f t="shared" si="28"/>
        <v>532298</v>
      </c>
      <c r="AU107" s="121">
        <f t="shared" si="34"/>
        <v>47143.85254752535</v>
      </c>
      <c r="AV107" s="122"/>
      <c r="AW107" s="113">
        <v>2135</v>
      </c>
      <c r="AX107" s="113">
        <v>885</v>
      </c>
      <c r="AY107" s="113">
        <f t="shared" si="41"/>
        <v>1250</v>
      </c>
      <c r="AZ107" s="123">
        <f t="shared" si="35"/>
        <v>0.585480093676815</v>
      </c>
      <c r="BA107" s="124">
        <f t="shared" si="36"/>
        <v>418471.8969555035</v>
      </c>
      <c r="BB107" s="111">
        <f t="shared" si="37"/>
        <v>105868.58974389992</v>
      </c>
      <c r="BC107" s="125">
        <f t="shared" si="38"/>
        <v>126933.09612415536</v>
      </c>
      <c r="BD107" s="78">
        <f t="shared" si="39"/>
        <v>30.68946904113621</v>
      </c>
      <c r="BE107" s="16"/>
    </row>
    <row r="108" spans="1:57" ht="12.75">
      <c r="A108" s="67">
        <v>86</v>
      </c>
      <c r="B108" s="110" t="s">
        <v>150</v>
      </c>
      <c r="C108" s="111">
        <v>42</v>
      </c>
      <c r="D108" s="112">
        <v>24616</v>
      </c>
      <c r="E108" s="113">
        <v>36023</v>
      </c>
      <c r="F108" s="113">
        <v>41500</v>
      </c>
      <c r="G108" s="113">
        <v>41500</v>
      </c>
      <c r="H108" s="113">
        <v>41500</v>
      </c>
      <c r="I108" s="113">
        <v>34729</v>
      </c>
      <c r="J108" s="113">
        <v>38986</v>
      </c>
      <c r="K108" s="113">
        <v>41500</v>
      </c>
      <c r="L108" s="113">
        <v>30274</v>
      </c>
      <c r="M108" s="113">
        <v>41500</v>
      </c>
      <c r="N108" s="113">
        <v>36023</v>
      </c>
      <c r="O108" s="113">
        <v>24616</v>
      </c>
      <c r="P108" s="114">
        <v>432767</v>
      </c>
      <c r="Q108" s="115">
        <f t="shared" si="29"/>
        <v>476043.7</v>
      </c>
      <c r="R108" s="111">
        <f t="shared" si="40"/>
        <v>34</v>
      </c>
      <c r="S108" s="112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6">
        <v>51000</v>
      </c>
      <c r="AI108" s="117">
        <f t="shared" si="42"/>
        <v>34</v>
      </c>
      <c r="AJ108" s="115">
        <f t="shared" si="25"/>
        <v>54400</v>
      </c>
      <c r="AK108" s="118">
        <f t="shared" si="30"/>
        <v>59500</v>
      </c>
      <c r="AL108" s="119">
        <f t="shared" si="26"/>
        <v>535543.7</v>
      </c>
      <c r="AM108" s="120">
        <f t="shared" si="31"/>
        <v>95697.19493880715</v>
      </c>
      <c r="AN108" s="121">
        <v>48207</v>
      </c>
      <c r="AO108" s="121">
        <v>48207</v>
      </c>
      <c r="AP108" s="121">
        <f t="shared" si="27"/>
        <v>487336.69999999995</v>
      </c>
      <c r="AQ108" s="121">
        <f t="shared" si="32"/>
        <v>47490.19493880715</v>
      </c>
      <c r="AR108" s="121">
        <f t="shared" si="33"/>
        <v>95762.80083086161</v>
      </c>
      <c r="AS108" s="121">
        <v>53028</v>
      </c>
      <c r="AT108" s="121">
        <f t="shared" si="28"/>
        <v>482515.69999999995</v>
      </c>
      <c r="AU108" s="121">
        <f t="shared" si="34"/>
        <v>42734.80083086161</v>
      </c>
      <c r="AV108" s="122"/>
      <c r="AW108" s="113">
        <v>862</v>
      </c>
      <c r="AX108" s="113">
        <v>185</v>
      </c>
      <c r="AY108" s="113">
        <f t="shared" si="41"/>
        <v>677</v>
      </c>
      <c r="AZ108" s="123">
        <f t="shared" si="35"/>
        <v>0.7853828306264501</v>
      </c>
      <c r="BA108" s="124">
        <f t="shared" si="36"/>
        <v>420606.8270301624</v>
      </c>
      <c r="BB108" s="111">
        <f t="shared" si="37"/>
        <v>106408.70256354289</v>
      </c>
      <c r="BC108" s="125">
        <f t="shared" si="38"/>
        <v>95107.68793394309</v>
      </c>
      <c r="BD108" s="78">
        <f t="shared" si="39"/>
        <v>17.869166407672644</v>
      </c>
      <c r="BE108" s="16"/>
    </row>
    <row r="109" spans="1:57" ht="12.75">
      <c r="A109" s="67">
        <v>87</v>
      </c>
      <c r="B109" s="110" t="s">
        <v>151</v>
      </c>
      <c r="C109" s="111">
        <v>145</v>
      </c>
      <c r="D109" s="112">
        <v>102512</v>
      </c>
      <c r="E109" s="113">
        <v>82204</v>
      </c>
      <c r="F109" s="113">
        <v>74421</v>
      </c>
      <c r="G109" s="113">
        <v>137800</v>
      </c>
      <c r="H109" s="113">
        <v>137837</v>
      </c>
      <c r="I109" s="113">
        <v>137837</v>
      </c>
      <c r="J109" s="113">
        <v>140334</v>
      </c>
      <c r="K109" s="113">
        <v>140334</v>
      </c>
      <c r="L109" s="113">
        <v>137800</v>
      </c>
      <c r="M109" s="113">
        <v>74421</v>
      </c>
      <c r="N109" s="113">
        <v>82204</v>
      </c>
      <c r="O109" s="113">
        <v>102512</v>
      </c>
      <c r="P109" s="114">
        <v>1350216</v>
      </c>
      <c r="Q109" s="115">
        <f t="shared" si="29"/>
        <v>1485237.6</v>
      </c>
      <c r="R109" s="111">
        <f t="shared" si="40"/>
        <v>104.8</v>
      </c>
      <c r="S109" s="112"/>
      <c r="T109" s="113"/>
      <c r="U109" s="113">
        <v>36000</v>
      </c>
      <c r="V109" s="113"/>
      <c r="W109" s="113"/>
      <c r="X109" s="113">
        <v>30900</v>
      </c>
      <c r="Y109" s="113"/>
      <c r="Z109" s="113"/>
      <c r="AA109" s="113">
        <v>28500</v>
      </c>
      <c r="AB109" s="113"/>
      <c r="AC109" s="113"/>
      <c r="AD109" s="113">
        <v>30900</v>
      </c>
      <c r="AE109" s="113"/>
      <c r="AF109" s="113"/>
      <c r="AG109" s="113">
        <v>30900</v>
      </c>
      <c r="AH109" s="116">
        <v>157200</v>
      </c>
      <c r="AI109" s="117">
        <v>145</v>
      </c>
      <c r="AJ109" s="115">
        <f t="shared" si="25"/>
        <v>167680</v>
      </c>
      <c r="AK109" s="118">
        <f t="shared" si="30"/>
        <v>253750</v>
      </c>
      <c r="AL109" s="119">
        <f t="shared" si="26"/>
        <v>1738987.6</v>
      </c>
      <c r="AM109" s="120">
        <f t="shared" si="31"/>
        <v>372259.52966068033</v>
      </c>
      <c r="AN109" s="121">
        <v>224694</v>
      </c>
      <c r="AO109" s="121">
        <v>224694</v>
      </c>
      <c r="AP109" s="121">
        <f t="shared" si="27"/>
        <v>1514293.6</v>
      </c>
      <c r="AQ109" s="121">
        <f t="shared" si="32"/>
        <v>147565.52966068033</v>
      </c>
      <c r="AR109" s="121">
        <f t="shared" si="33"/>
        <v>379289.82392817264</v>
      </c>
      <c r="AS109" s="121">
        <v>247164</v>
      </c>
      <c r="AT109" s="121">
        <f t="shared" si="28"/>
        <v>1491823.6</v>
      </c>
      <c r="AU109" s="121">
        <f t="shared" si="34"/>
        <v>132125.82392817264</v>
      </c>
      <c r="AV109" s="122"/>
      <c r="AW109" s="113">
        <v>1663</v>
      </c>
      <c r="AX109" s="113">
        <v>379</v>
      </c>
      <c r="AY109" s="113">
        <f t="shared" si="41"/>
        <v>1284</v>
      </c>
      <c r="AZ109" s="123">
        <f t="shared" si="35"/>
        <v>0.7720986169573061</v>
      </c>
      <c r="BA109" s="124">
        <f t="shared" si="36"/>
        <v>1342669.920865905</v>
      </c>
      <c r="BB109" s="111">
        <f t="shared" si="37"/>
        <v>339680.08855022746</v>
      </c>
      <c r="BC109" s="125">
        <f t="shared" si="38"/>
        <v>308828.37382233544</v>
      </c>
      <c r="BD109" s="78">
        <f t="shared" si="39"/>
        <v>21.406681086206724</v>
      </c>
      <c r="BE109" s="16"/>
    </row>
    <row r="110" spans="1:57" ht="12.75">
      <c r="A110" s="67">
        <v>88</v>
      </c>
      <c r="B110" s="110" t="s">
        <v>152</v>
      </c>
      <c r="C110" s="111">
        <v>324</v>
      </c>
      <c r="D110" s="112">
        <v>452590</v>
      </c>
      <c r="E110" s="113">
        <v>452590</v>
      </c>
      <c r="F110" s="113">
        <v>452590</v>
      </c>
      <c r="G110" s="113">
        <v>231422</v>
      </c>
      <c r="H110" s="113">
        <v>310309</v>
      </c>
      <c r="I110" s="113">
        <v>408152</v>
      </c>
      <c r="J110" s="113">
        <v>465683</v>
      </c>
      <c r="K110" s="113">
        <v>388598</v>
      </c>
      <c r="L110" s="113">
        <v>394781</v>
      </c>
      <c r="M110" s="113">
        <v>452590</v>
      </c>
      <c r="N110" s="113">
        <v>452590</v>
      </c>
      <c r="O110" s="113">
        <v>452590</v>
      </c>
      <c r="P110" s="114">
        <v>4914485</v>
      </c>
      <c r="Q110" s="115">
        <f t="shared" si="29"/>
        <v>5405933.5</v>
      </c>
      <c r="R110" s="111">
        <f t="shared" si="40"/>
        <v>324</v>
      </c>
      <c r="S110" s="112"/>
      <c r="T110" s="113"/>
      <c r="U110" s="113">
        <v>97200</v>
      </c>
      <c r="V110" s="113"/>
      <c r="W110" s="113"/>
      <c r="X110" s="113">
        <v>97200</v>
      </c>
      <c r="Y110" s="113"/>
      <c r="Z110" s="113"/>
      <c r="AA110" s="113">
        <v>97200</v>
      </c>
      <c r="AB110" s="113"/>
      <c r="AC110" s="113"/>
      <c r="AD110" s="113">
        <v>97200</v>
      </c>
      <c r="AE110" s="113"/>
      <c r="AF110" s="113"/>
      <c r="AG110" s="113">
        <v>97200</v>
      </c>
      <c r="AH110" s="116">
        <v>486000</v>
      </c>
      <c r="AI110" s="117">
        <f>ROUND(R110,0)</f>
        <v>324</v>
      </c>
      <c r="AJ110" s="115">
        <f t="shared" si="25"/>
        <v>518400</v>
      </c>
      <c r="AK110" s="118">
        <f t="shared" si="30"/>
        <v>567000</v>
      </c>
      <c r="AL110" s="119">
        <f t="shared" si="26"/>
        <v>5972933.5</v>
      </c>
      <c r="AM110" s="120">
        <f t="shared" si="31"/>
        <v>896943.2911082342</v>
      </c>
      <c r="AN110" s="121">
        <v>348889</v>
      </c>
      <c r="AO110" s="121">
        <v>348889</v>
      </c>
      <c r="AP110" s="121">
        <f t="shared" si="27"/>
        <v>5624044.5</v>
      </c>
      <c r="AQ110" s="121">
        <f t="shared" si="32"/>
        <v>548054.2911082342</v>
      </c>
      <c r="AR110" s="121">
        <f t="shared" si="33"/>
        <v>878790.798765335</v>
      </c>
      <c r="AS110" s="121">
        <v>383778</v>
      </c>
      <c r="AT110" s="121">
        <f t="shared" si="28"/>
        <v>5589155.5</v>
      </c>
      <c r="AU110" s="121">
        <f t="shared" si="34"/>
        <v>495012.79876533506</v>
      </c>
      <c r="AV110" s="122"/>
      <c r="AW110" s="113">
        <v>3760</v>
      </c>
      <c r="AX110" s="113">
        <v>739</v>
      </c>
      <c r="AY110" s="113">
        <f t="shared" si="41"/>
        <v>3021</v>
      </c>
      <c r="AZ110" s="123">
        <f t="shared" si="35"/>
        <v>0.8034574468085106</v>
      </c>
      <c r="BA110" s="124">
        <f t="shared" si="36"/>
        <v>4798997.8998670215</v>
      </c>
      <c r="BB110" s="111">
        <f t="shared" si="37"/>
        <v>1214091.4205688748</v>
      </c>
      <c r="BC110" s="125">
        <f t="shared" si="38"/>
        <v>1060738.6388229278</v>
      </c>
      <c r="BD110" s="78">
        <f t="shared" si="39"/>
        <v>15.016796873901814</v>
      </c>
      <c r="BE110" s="16"/>
    </row>
    <row r="111" spans="1:57" ht="12.75">
      <c r="A111" s="67">
        <v>89</v>
      </c>
      <c r="B111" s="110" t="s">
        <v>153</v>
      </c>
      <c r="C111" s="111">
        <v>150</v>
      </c>
      <c r="D111" s="112">
        <v>100390</v>
      </c>
      <c r="E111" s="113">
        <v>85892</v>
      </c>
      <c r="F111" s="113">
        <v>85922</v>
      </c>
      <c r="G111" s="113">
        <v>89640</v>
      </c>
      <c r="H111" s="113">
        <v>91567</v>
      </c>
      <c r="I111" s="113">
        <v>97553</v>
      </c>
      <c r="J111" s="113">
        <v>97553</v>
      </c>
      <c r="K111" s="113">
        <v>91567</v>
      </c>
      <c r="L111" s="113">
        <v>89640</v>
      </c>
      <c r="M111" s="113">
        <v>85922</v>
      </c>
      <c r="N111" s="113">
        <v>85892</v>
      </c>
      <c r="O111" s="113">
        <v>100390</v>
      </c>
      <c r="P111" s="114">
        <v>1101928</v>
      </c>
      <c r="Q111" s="115">
        <f t="shared" si="29"/>
        <v>1212120.8</v>
      </c>
      <c r="R111" s="111">
        <f t="shared" si="40"/>
        <v>110</v>
      </c>
      <c r="S111" s="112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6">
        <v>165000</v>
      </c>
      <c r="AI111" s="117">
        <f>ROUND(R111,0)</f>
        <v>110</v>
      </c>
      <c r="AJ111" s="115">
        <f t="shared" si="25"/>
        <v>176000</v>
      </c>
      <c r="AK111" s="118">
        <f t="shared" si="30"/>
        <v>192500</v>
      </c>
      <c r="AL111" s="119">
        <f t="shared" si="26"/>
        <v>1404620.8</v>
      </c>
      <c r="AM111" s="120">
        <f t="shared" si="31"/>
        <v>227584.52085745469</v>
      </c>
      <c r="AN111" s="121">
        <v>100500</v>
      </c>
      <c r="AO111" s="121">
        <v>100500</v>
      </c>
      <c r="AP111" s="121">
        <f t="shared" si="27"/>
        <v>1304120.8</v>
      </c>
      <c r="AQ111" s="121">
        <f t="shared" si="32"/>
        <v>127084.52085745469</v>
      </c>
      <c r="AR111" s="121">
        <f t="shared" si="33"/>
        <v>225161.520203454</v>
      </c>
      <c r="AS111" s="121">
        <v>110550</v>
      </c>
      <c r="AT111" s="121">
        <f t="shared" si="28"/>
        <v>1294070.8</v>
      </c>
      <c r="AU111" s="121">
        <f t="shared" si="34"/>
        <v>114611.52020345403</v>
      </c>
      <c r="AV111" s="122"/>
      <c r="AW111" s="113">
        <v>1957</v>
      </c>
      <c r="AX111" s="113">
        <v>664</v>
      </c>
      <c r="AY111" s="113">
        <f t="shared" si="41"/>
        <v>1293</v>
      </c>
      <c r="AZ111" s="123">
        <f t="shared" si="35"/>
        <v>0.660705160960654</v>
      </c>
      <c r="BA111" s="124">
        <f t="shared" si="36"/>
        <v>928040.2117526827</v>
      </c>
      <c r="BB111" s="111">
        <f t="shared" si="37"/>
        <v>234783.5282576546</v>
      </c>
      <c r="BC111" s="125">
        <f t="shared" si="38"/>
        <v>249447.87271687726</v>
      </c>
      <c r="BD111" s="78">
        <f t="shared" si="39"/>
        <v>16.202559499151278</v>
      </c>
      <c r="BE111" s="16"/>
    </row>
    <row r="112" spans="1:57" ht="12.75">
      <c r="A112" s="67">
        <v>90</v>
      </c>
      <c r="B112" s="110" t="s">
        <v>154</v>
      </c>
      <c r="C112" s="111">
        <v>115</v>
      </c>
      <c r="D112" s="112">
        <v>180832</v>
      </c>
      <c r="E112" s="113">
        <v>180832</v>
      </c>
      <c r="F112" s="113">
        <v>180832</v>
      </c>
      <c r="G112" s="113">
        <v>180832</v>
      </c>
      <c r="H112" s="113">
        <v>180832</v>
      </c>
      <c r="I112" s="113">
        <v>180832</v>
      </c>
      <c r="J112" s="113">
        <v>180832</v>
      </c>
      <c r="K112" s="113">
        <v>180832</v>
      </c>
      <c r="L112" s="113">
        <v>180832</v>
      </c>
      <c r="M112" s="113">
        <v>180832</v>
      </c>
      <c r="N112" s="113">
        <v>180832</v>
      </c>
      <c r="O112" s="113">
        <v>180832</v>
      </c>
      <c r="P112" s="114">
        <v>2169984</v>
      </c>
      <c r="Q112" s="115">
        <f t="shared" si="29"/>
        <v>2386982.4</v>
      </c>
      <c r="R112" s="111">
        <f t="shared" si="40"/>
        <v>115</v>
      </c>
      <c r="S112" s="112"/>
      <c r="T112" s="113"/>
      <c r="U112" s="113">
        <v>34500</v>
      </c>
      <c r="V112" s="113"/>
      <c r="W112" s="113"/>
      <c r="X112" s="113">
        <v>34500</v>
      </c>
      <c r="Y112" s="113"/>
      <c r="Z112" s="113"/>
      <c r="AA112" s="113">
        <v>34500</v>
      </c>
      <c r="AB112" s="113"/>
      <c r="AC112" s="113"/>
      <c r="AD112" s="113">
        <v>34500</v>
      </c>
      <c r="AE112" s="113"/>
      <c r="AF112" s="113"/>
      <c r="AG112" s="113">
        <v>34500</v>
      </c>
      <c r="AH112" s="116">
        <v>172500</v>
      </c>
      <c r="AI112" s="117">
        <f>ROUND(R112,0)</f>
        <v>115</v>
      </c>
      <c r="AJ112" s="115">
        <f t="shared" si="25"/>
        <v>184000</v>
      </c>
      <c r="AK112" s="118">
        <f t="shared" si="30"/>
        <v>201250</v>
      </c>
      <c r="AL112" s="119">
        <f>Q112+AK112</f>
        <v>2588232.4</v>
      </c>
      <c r="AM112" s="120">
        <f t="shared" si="31"/>
        <v>415371.6193544184</v>
      </c>
      <c r="AN112" s="121">
        <f>54744+126024</f>
        <v>180768</v>
      </c>
      <c r="AO112" s="121">
        <v>54744</v>
      </c>
      <c r="AP112" s="121">
        <f>AL112-AN112</f>
        <v>2407464.4</v>
      </c>
      <c r="AQ112" s="121">
        <f t="shared" si="32"/>
        <v>234603.61935441842</v>
      </c>
      <c r="AR112" s="121">
        <f t="shared" si="33"/>
        <v>284115.7755160094</v>
      </c>
      <c r="AS112" s="121">
        <v>60218</v>
      </c>
      <c r="AT112" s="121">
        <f>AL112-AS112</f>
        <v>2528014.4</v>
      </c>
      <c r="AU112" s="121">
        <f t="shared" si="34"/>
        <v>223897.7755160094</v>
      </c>
      <c r="AV112" s="122"/>
      <c r="AW112" s="113">
        <v>1208</v>
      </c>
      <c r="AX112" s="113">
        <v>174</v>
      </c>
      <c r="AY112" s="113">
        <f t="shared" si="41"/>
        <v>1034</v>
      </c>
      <c r="AZ112" s="123">
        <f t="shared" si="35"/>
        <v>0.8559602649006622</v>
      </c>
      <c r="BA112" s="124">
        <f t="shared" si="36"/>
        <v>2215424.0907284766</v>
      </c>
      <c r="BB112" s="111">
        <f t="shared" si="37"/>
        <v>560476.8823819605</v>
      </c>
      <c r="BC112" s="125">
        <f t="shared" si="38"/>
        <v>459646.52258951147</v>
      </c>
      <c r="BD112" s="78">
        <f t="shared" si="39"/>
        <v>16.0484668747064</v>
      </c>
      <c r="BE112" s="16"/>
    </row>
    <row r="113" spans="1:57" ht="13.5" thickBot="1">
      <c r="A113" s="130">
        <v>91</v>
      </c>
      <c r="B113" s="131" t="s">
        <v>155</v>
      </c>
      <c r="C113" s="132">
        <v>125</v>
      </c>
      <c r="D113" s="133">
        <v>155005</v>
      </c>
      <c r="E113" s="134">
        <v>170000</v>
      </c>
      <c r="F113" s="134">
        <v>170000</v>
      </c>
      <c r="G113" s="134">
        <v>167000</v>
      </c>
      <c r="H113" s="134">
        <v>167000</v>
      </c>
      <c r="I113" s="134">
        <v>167000</v>
      </c>
      <c r="J113" s="134">
        <v>157000</v>
      </c>
      <c r="K113" s="134">
        <v>146000</v>
      </c>
      <c r="L113" s="134">
        <v>167000</v>
      </c>
      <c r="M113" s="134">
        <v>170000</v>
      </c>
      <c r="N113" s="134">
        <v>170000</v>
      </c>
      <c r="O113" s="134">
        <v>155005</v>
      </c>
      <c r="P113" s="135">
        <v>1961010</v>
      </c>
      <c r="Q113" s="136">
        <f t="shared" si="29"/>
        <v>2157111</v>
      </c>
      <c r="R113" s="132">
        <f t="shared" si="40"/>
        <v>43.4</v>
      </c>
      <c r="S113" s="133"/>
      <c r="T113" s="134">
        <v>8000</v>
      </c>
      <c r="U113" s="134">
        <v>12300</v>
      </c>
      <c r="V113" s="134"/>
      <c r="W113" s="134">
        <v>8500</v>
      </c>
      <c r="X113" s="134">
        <v>12300</v>
      </c>
      <c r="Y113" s="134"/>
      <c r="Z113" s="134">
        <v>8250</v>
      </c>
      <c r="AA113" s="134">
        <v>13500</v>
      </c>
      <c r="AB113" s="134"/>
      <c r="AC113" s="134">
        <v>8250</v>
      </c>
      <c r="AD113" s="134">
        <v>13500</v>
      </c>
      <c r="AE113" s="134"/>
      <c r="AF113" s="134">
        <v>8250</v>
      </c>
      <c r="AG113" s="134">
        <v>13500</v>
      </c>
      <c r="AH113" s="137">
        <v>65100</v>
      </c>
      <c r="AI113" s="138">
        <f>ROUND(R113,0)</f>
        <v>43</v>
      </c>
      <c r="AJ113" s="136">
        <f t="shared" si="25"/>
        <v>69440</v>
      </c>
      <c r="AK113" s="136">
        <f t="shared" si="30"/>
        <v>75250</v>
      </c>
      <c r="AL113" s="139">
        <f>Q113+AK113</f>
        <v>2232361</v>
      </c>
      <c r="AM113" s="140">
        <f t="shared" si="31"/>
        <v>376828.6878507718</v>
      </c>
      <c r="AN113" s="141">
        <v>176487</v>
      </c>
      <c r="AO113" s="141">
        <v>176487</v>
      </c>
      <c r="AP113" s="141">
        <f>AL113-AN113</f>
        <v>2055874</v>
      </c>
      <c r="AQ113" s="141">
        <f t="shared" si="32"/>
        <v>200341.6878507718</v>
      </c>
      <c r="AR113" s="141">
        <f t="shared" si="33"/>
        <v>374654.7674172735</v>
      </c>
      <c r="AS113" s="141">
        <v>194136</v>
      </c>
      <c r="AT113" s="141">
        <f>AL113-AS113</f>
        <v>2038225</v>
      </c>
      <c r="AU113" s="141">
        <f t="shared" si="34"/>
        <v>180518.7674172735</v>
      </c>
      <c r="AV113" s="142"/>
      <c r="AW113" s="134">
        <v>3509</v>
      </c>
      <c r="AX113" s="134">
        <v>911</v>
      </c>
      <c r="AY113" s="134">
        <f t="shared" si="41"/>
        <v>2598</v>
      </c>
      <c r="AZ113" s="143">
        <f t="shared" si="35"/>
        <v>0.7403818751781134</v>
      </c>
      <c r="BA113" s="144">
        <f t="shared" si="36"/>
        <v>1652799.6232544885</v>
      </c>
      <c r="BB113" s="132">
        <f t="shared" si="37"/>
        <v>418139.34583475156</v>
      </c>
      <c r="BC113" s="145">
        <f t="shared" si="38"/>
        <v>396447.0002054083</v>
      </c>
      <c r="BD113" s="146">
        <f t="shared" si="39"/>
        <v>16.88027554014659</v>
      </c>
      <c r="BE113" s="16"/>
    </row>
  </sheetData>
  <mergeCells count="29">
    <mergeCell ref="AE10:AE11"/>
    <mergeCell ref="AF10:AF11"/>
    <mergeCell ref="AG10:AG11"/>
    <mergeCell ref="AH10:AH11"/>
    <mergeCell ref="AA10:AA11"/>
    <mergeCell ref="AB10:AB11"/>
    <mergeCell ref="AC10:AC11"/>
    <mergeCell ref="AD10:AD11"/>
    <mergeCell ref="W10:W11"/>
    <mergeCell ref="X10:X11"/>
    <mergeCell ref="Y10:Y11"/>
    <mergeCell ref="Z10:Z11"/>
    <mergeCell ref="S10:S11"/>
    <mergeCell ref="T10:T11"/>
    <mergeCell ref="U10:U11"/>
    <mergeCell ref="V10:V11"/>
    <mergeCell ref="C8:Q8"/>
    <mergeCell ref="R8:AK8"/>
    <mergeCell ref="S9:U9"/>
    <mergeCell ref="V9:X9"/>
    <mergeCell ref="Y9:AA9"/>
    <mergeCell ref="AB9:AD9"/>
    <mergeCell ref="AE9:AG9"/>
    <mergeCell ref="A2:BD2"/>
    <mergeCell ref="A3:BD3"/>
    <mergeCell ref="C6:AL6"/>
    <mergeCell ref="C7:Q7"/>
    <mergeCell ref="AI7:AK7"/>
    <mergeCell ref="AM7:BC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2"/>
  <sheetViews>
    <sheetView workbookViewId="0" topLeftCell="A10">
      <selection activeCell="G32" sqref="G32"/>
    </sheetView>
  </sheetViews>
  <sheetFormatPr defaultColWidth="9.140625" defaultRowHeight="12.75"/>
  <cols>
    <col min="1" max="1" width="3.421875" style="0" customWidth="1"/>
    <col min="2" max="2" width="15.00390625" style="0" customWidth="1"/>
    <col min="3" max="3" width="21.421875" style="0" hidden="1" customWidth="1"/>
    <col min="4" max="4" width="21.421875" style="0" bestFit="1" customWidth="1"/>
    <col min="5" max="5" width="13.28125" style="0" customWidth="1"/>
    <col min="6" max="6" width="14.57421875" style="0" hidden="1" customWidth="1"/>
    <col min="7" max="8" width="14.57421875" style="0" customWidth="1"/>
    <col min="9" max="9" width="13.00390625" style="0" hidden="1" customWidth="1"/>
    <col min="10" max="10" width="13.57421875" style="0" customWidth="1"/>
  </cols>
  <sheetData>
    <row r="1" spans="1:11" s="149" customFormat="1" ht="12.75">
      <c r="A1" s="149" t="s">
        <v>163</v>
      </c>
      <c r="F1" s="434" t="s">
        <v>164</v>
      </c>
      <c r="G1" s="434"/>
      <c r="H1" s="434"/>
      <c r="I1" s="434"/>
      <c r="J1" s="434"/>
      <c r="K1" s="151"/>
    </row>
    <row r="2" spans="1:10" s="149" customFormat="1" ht="12.75">
      <c r="A2" s="435" t="s">
        <v>165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0" s="149" customFormat="1" ht="12.75">
      <c r="A3" s="435" t="s">
        <v>166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s="149" customFormat="1" ht="12.75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0" s="149" customFormat="1" ht="12.75">
      <c r="A5" s="152"/>
      <c r="B5" s="152"/>
      <c r="C5" s="152"/>
      <c r="D5" s="152"/>
      <c r="E5" s="152"/>
      <c r="F5" s="152"/>
      <c r="G5" s="152"/>
      <c r="H5" s="152"/>
      <c r="I5" s="152"/>
      <c r="J5" s="152"/>
    </row>
    <row r="6" spans="1:10" s="149" customFormat="1" ht="12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</row>
    <row r="7" spans="1:10" s="149" customFormat="1" ht="12.75">
      <c r="A7" s="433" t="s">
        <v>167</v>
      </c>
      <c r="B7" s="433"/>
      <c r="C7" s="433"/>
      <c r="D7" s="433"/>
      <c r="E7" s="433"/>
      <c r="F7" s="433"/>
      <c r="G7" s="433"/>
      <c r="H7" s="433"/>
      <c r="I7" s="433"/>
      <c r="J7" s="433"/>
    </row>
    <row r="8" spans="1:10" s="149" customFormat="1" ht="12.75">
      <c r="A8" s="433" t="s">
        <v>168</v>
      </c>
      <c r="B8" s="433"/>
      <c r="C8" s="433"/>
      <c r="D8" s="433"/>
      <c r="E8" s="433"/>
      <c r="F8" s="433"/>
      <c r="G8" s="433"/>
      <c r="H8" s="433"/>
      <c r="I8" s="433"/>
      <c r="J8" s="433"/>
    </row>
    <row r="9" spans="1:10" s="149" customFormat="1" ht="12.75">
      <c r="A9" s="433" t="s">
        <v>169</v>
      </c>
      <c r="B9" s="433"/>
      <c r="C9" s="433"/>
      <c r="D9" s="433"/>
      <c r="E9" s="433"/>
      <c r="F9" s="433"/>
      <c r="G9" s="433"/>
      <c r="H9" s="433"/>
      <c r="I9" s="433"/>
      <c r="J9" s="433"/>
    </row>
    <row r="10" spans="1:10" s="149" customFormat="1" ht="12.75">
      <c r="A10" s="153"/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 s="149" customFormat="1" ht="13.5" thickBot="1">
      <c r="A11" s="152"/>
      <c r="B11" s="152"/>
      <c r="C11" s="152"/>
      <c r="D11" s="152"/>
      <c r="E11" s="152"/>
      <c r="F11" s="152"/>
      <c r="G11" s="152"/>
      <c r="H11" s="152"/>
      <c r="I11" s="152"/>
      <c r="J11" s="150" t="s">
        <v>2</v>
      </c>
    </row>
    <row r="12" spans="1:10" s="149" customFormat="1" ht="13.5" thickBot="1">
      <c r="A12" s="154"/>
      <c r="B12" s="154"/>
      <c r="C12" s="155" t="s">
        <v>170</v>
      </c>
      <c r="D12" s="155" t="s">
        <v>170</v>
      </c>
      <c r="E12" s="365" t="s">
        <v>171</v>
      </c>
      <c r="F12" s="366"/>
      <c r="G12" s="366"/>
      <c r="H12" s="366"/>
      <c r="I12" s="366"/>
      <c r="J12" s="367"/>
    </row>
    <row r="13" spans="1:10" s="149" customFormat="1" ht="12.75">
      <c r="A13" s="148"/>
      <c r="B13" s="148"/>
      <c r="C13" s="156" t="s">
        <v>172</v>
      </c>
      <c r="D13" s="156" t="s">
        <v>172</v>
      </c>
      <c r="E13" s="157" t="s">
        <v>173</v>
      </c>
      <c r="F13" s="157" t="s">
        <v>174</v>
      </c>
      <c r="G13" s="157" t="s">
        <v>174</v>
      </c>
      <c r="H13" s="157" t="s">
        <v>173</v>
      </c>
      <c r="I13" s="157" t="s">
        <v>173</v>
      </c>
      <c r="J13" s="157" t="s">
        <v>175</v>
      </c>
    </row>
    <row r="14" spans="1:10" s="149" customFormat="1" ht="12.75">
      <c r="A14" s="158" t="s">
        <v>28</v>
      </c>
      <c r="B14" s="158" t="s">
        <v>176</v>
      </c>
      <c r="C14" s="156" t="s">
        <v>177</v>
      </c>
      <c r="D14" s="156" t="s">
        <v>177</v>
      </c>
      <c r="E14" s="158" t="s">
        <v>178</v>
      </c>
      <c r="F14" s="158" t="s">
        <v>179</v>
      </c>
      <c r="G14" s="158" t="s">
        <v>179</v>
      </c>
      <c r="H14" s="158" t="s">
        <v>180</v>
      </c>
      <c r="I14" s="158" t="s">
        <v>180</v>
      </c>
      <c r="J14" s="158" t="s">
        <v>181</v>
      </c>
    </row>
    <row r="15" spans="1:10" s="149" customFormat="1" ht="12.75">
      <c r="A15" s="158" t="s">
        <v>182</v>
      </c>
      <c r="B15" s="148"/>
      <c r="C15" s="156" t="s">
        <v>183</v>
      </c>
      <c r="D15" s="156" t="s">
        <v>183</v>
      </c>
      <c r="E15" s="158" t="s">
        <v>184</v>
      </c>
      <c r="F15" s="158" t="s">
        <v>185</v>
      </c>
      <c r="G15" s="158" t="s">
        <v>185</v>
      </c>
      <c r="H15" s="158" t="s">
        <v>186</v>
      </c>
      <c r="I15" s="158" t="s">
        <v>186</v>
      </c>
      <c r="J15" s="158" t="s">
        <v>187</v>
      </c>
    </row>
    <row r="16" spans="1:10" s="149" customFormat="1" ht="12.75">
      <c r="A16" s="148"/>
      <c r="B16" s="148"/>
      <c r="C16" s="156" t="s">
        <v>188</v>
      </c>
      <c r="D16" s="156" t="s">
        <v>188</v>
      </c>
      <c r="E16" s="158" t="s">
        <v>189</v>
      </c>
      <c r="F16" s="158"/>
      <c r="G16" s="158"/>
      <c r="H16" s="158" t="s">
        <v>190</v>
      </c>
      <c r="I16" s="158" t="s">
        <v>190</v>
      </c>
      <c r="J16" s="158" t="s">
        <v>191</v>
      </c>
    </row>
    <row r="17" spans="1:10" s="149" customFormat="1" ht="12.75">
      <c r="A17" s="148"/>
      <c r="B17" s="148"/>
      <c r="C17" s="156" t="s">
        <v>192</v>
      </c>
      <c r="D17" s="156" t="s">
        <v>192</v>
      </c>
      <c r="E17" s="158" t="s">
        <v>193</v>
      </c>
      <c r="F17" s="158"/>
      <c r="G17" s="158"/>
      <c r="H17" s="158" t="s">
        <v>194</v>
      </c>
      <c r="I17" s="158" t="s">
        <v>194</v>
      </c>
      <c r="J17" s="158" t="s">
        <v>195</v>
      </c>
    </row>
    <row r="18" spans="1:10" s="149" customFormat="1" ht="12.75">
      <c r="A18" s="148"/>
      <c r="B18" s="148"/>
      <c r="C18" s="156" t="s">
        <v>196</v>
      </c>
      <c r="D18" s="156" t="s">
        <v>196</v>
      </c>
      <c r="E18" s="158" t="s">
        <v>197</v>
      </c>
      <c r="F18" s="148"/>
      <c r="G18" s="148"/>
      <c r="H18" s="158"/>
      <c r="I18" s="158"/>
      <c r="J18" s="148" t="s">
        <v>198</v>
      </c>
    </row>
    <row r="19" spans="1:10" s="149" customFormat="1" ht="13.5" thickBot="1">
      <c r="A19" s="148"/>
      <c r="B19" s="148"/>
      <c r="C19" s="159" t="s">
        <v>199</v>
      </c>
      <c r="D19" s="159" t="s">
        <v>199</v>
      </c>
      <c r="E19" s="160" t="s">
        <v>199</v>
      </c>
      <c r="F19" s="161"/>
      <c r="G19" s="161"/>
      <c r="H19" s="160"/>
      <c r="I19" s="160"/>
      <c r="J19" s="161"/>
    </row>
    <row r="20" spans="1:10" s="149" customFormat="1" ht="13.5" thickBot="1">
      <c r="A20" s="162">
        <v>0</v>
      </c>
      <c r="B20" s="162">
        <v>1</v>
      </c>
      <c r="C20" s="162">
        <v>2</v>
      </c>
      <c r="D20" s="162">
        <v>2</v>
      </c>
      <c r="E20" s="162">
        <v>3</v>
      </c>
      <c r="F20" s="162">
        <v>4</v>
      </c>
      <c r="G20" s="162">
        <v>4</v>
      </c>
      <c r="H20" s="162">
        <v>5</v>
      </c>
      <c r="I20" s="162">
        <v>5</v>
      </c>
      <c r="J20" s="162">
        <v>6</v>
      </c>
    </row>
    <row r="21" spans="1:10" s="149" customFormat="1" ht="12.75">
      <c r="A21" s="163"/>
      <c r="B21" s="164" t="s">
        <v>200</v>
      </c>
      <c r="C21" s="165">
        <f aca="true" t="shared" si="0" ref="C21:J21">C24+C22+C23</f>
        <v>223916000.38024163</v>
      </c>
      <c r="D21" s="165">
        <f t="shared" si="0"/>
        <v>223916000</v>
      </c>
      <c r="E21" s="165">
        <f t="shared" si="0"/>
        <v>83013000</v>
      </c>
      <c r="F21" s="165">
        <f t="shared" si="0"/>
        <v>37763363.9902416</v>
      </c>
      <c r="G21" s="165">
        <f t="shared" si="0"/>
        <v>37763364</v>
      </c>
      <c r="H21" s="165">
        <f t="shared" si="0"/>
        <v>3139636</v>
      </c>
      <c r="I21" s="165">
        <f t="shared" si="0"/>
        <v>3139636.39</v>
      </c>
      <c r="J21" s="165">
        <f t="shared" si="0"/>
        <v>100000000</v>
      </c>
    </row>
    <row r="22" spans="1:10" s="149" customFormat="1" ht="12.75">
      <c r="A22" s="166"/>
      <c r="B22" s="167" t="s">
        <v>201</v>
      </c>
      <c r="C22" s="168">
        <f aca="true" t="shared" si="1" ref="C22:J22">C25+C26+C27+C28</f>
        <v>45196427.913476184</v>
      </c>
      <c r="D22" s="168">
        <f t="shared" si="1"/>
        <v>45196428</v>
      </c>
      <c r="E22" s="168">
        <f t="shared" si="1"/>
        <v>31767960</v>
      </c>
      <c r="F22" s="168">
        <f t="shared" si="1"/>
        <v>4437855.143476183</v>
      </c>
      <c r="G22" s="168">
        <f t="shared" si="1"/>
        <v>4437855</v>
      </c>
      <c r="H22" s="168">
        <f t="shared" si="1"/>
        <v>2790613</v>
      </c>
      <c r="I22" s="168">
        <f t="shared" si="1"/>
        <v>2790612.77</v>
      </c>
      <c r="J22" s="168">
        <f t="shared" si="1"/>
        <v>6200000</v>
      </c>
    </row>
    <row r="23" spans="1:10" s="149" customFormat="1" ht="12.75">
      <c r="A23" s="166"/>
      <c r="B23" s="167" t="s">
        <v>202</v>
      </c>
      <c r="C23" s="168">
        <f aca="true" t="shared" si="2" ref="C23:J23">C29+C30+C31+C32+C33+C34</f>
        <v>10722500.195004338</v>
      </c>
      <c r="D23" s="168">
        <f t="shared" si="2"/>
        <v>10722500</v>
      </c>
      <c r="E23" s="168">
        <f t="shared" si="2"/>
        <v>7632240</v>
      </c>
      <c r="F23" s="168">
        <f t="shared" si="2"/>
        <v>2741236.5750043374</v>
      </c>
      <c r="G23" s="168">
        <f t="shared" si="2"/>
        <v>2741237</v>
      </c>
      <c r="H23" s="168">
        <f t="shared" si="2"/>
        <v>349023</v>
      </c>
      <c r="I23" s="168">
        <f t="shared" si="2"/>
        <v>349023.62</v>
      </c>
      <c r="J23" s="168">
        <f t="shared" si="2"/>
        <v>0</v>
      </c>
    </row>
    <row r="24" spans="1:10" s="149" customFormat="1" ht="12.75">
      <c r="A24" s="166"/>
      <c r="B24" s="167" t="s">
        <v>203</v>
      </c>
      <c r="C24" s="168">
        <f aca="true" t="shared" si="3" ref="C24:J24">SUM(C35:C122)</f>
        <v>167997072.27176112</v>
      </c>
      <c r="D24" s="168">
        <f t="shared" si="3"/>
        <v>167997072</v>
      </c>
      <c r="E24" s="168">
        <f t="shared" si="3"/>
        <v>43612800</v>
      </c>
      <c r="F24" s="168">
        <f t="shared" si="3"/>
        <v>30584272.27176108</v>
      </c>
      <c r="G24" s="168">
        <f t="shared" si="3"/>
        <v>30584272</v>
      </c>
      <c r="H24" s="168">
        <f t="shared" si="3"/>
        <v>0</v>
      </c>
      <c r="I24" s="168">
        <f t="shared" si="3"/>
        <v>0</v>
      </c>
      <c r="J24" s="168">
        <f t="shared" si="3"/>
        <v>93800000</v>
      </c>
    </row>
    <row r="25" spans="1:10" ht="12.75">
      <c r="A25" s="169">
        <v>1</v>
      </c>
      <c r="B25" s="170" t="s">
        <v>58</v>
      </c>
      <c r="C25" s="171">
        <f aca="true" t="shared" si="4" ref="C25:C88">E25+F25+I25+J25</f>
        <v>23769837.356050413</v>
      </c>
      <c r="D25" s="171">
        <f>E25+G25+H25+J25</f>
        <v>23769837</v>
      </c>
      <c r="E25" s="172">
        <v>19229280</v>
      </c>
      <c r="F25" s="172">
        <v>1385819.416050412</v>
      </c>
      <c r="G25" s="172">
        <f>ROUND(F25,0)</f>
        <v>1385819</v>
      </c>
      <c r="H25" s="172">
        <f>ROUND(I25,0)</f>
        <v>1854738</v>
      </c>
      <c r="I25" s="172">
        <v>1854737.94</v>
      </c>
      <c r="J25" s="172">
        <v>1300000</v>
      </c>
    </row>
    <row r="26" spans="1:10" ht="12.75">
      <c r="A26" s="169">
        <v>2</v>
      </c>
      <c r="B26" s="170" t="s">
        <v>59</v>
      </c>
      <c r="C26" s="171">
        <f t="shared" si="4"/>
        <v>4685781.672371849</v>
      </c>
      <c r="D26" s="171">
        <f aca="true" t="shared" si="5" ref="D26:D89">E26+G26+H26+J26</f>
        <v>4685782</v>
      </c>
      <c r="E26" s="172">
        <v>3023160</v>
      </c>
      <c r="F26" s="172">
        <v>512612.9123718493</v>
      </c>
      <c r="G26" s="172">
        <f aca="true" t="shared" si="6" ref="G26:G89">ROUND(F26,0)</f>
        <v>512613</v>
      </c>
      <c r="H26" s="172">
        <f aca="true" t="shared" si="7" ref="H26:H89">ROUND(I26,0)</f>
        <v>150009</v>
      </c>
      <c r="I26" s="172">
        <v>150008.76</v>
      </c>
      <c r="J26" s="172">
        <v>1000000</v>
      </c>
    </row>
    <row r="27" spans="1:10" ht="12.75">
      <c r="A27" s="169">
        <v>3</v>
      </c>
      <c r="B27" s="170" t="s">
        <v>60</v>
      </c>
      <c r="C27" s="171">
        <f t="shared" si="4"/>
        <v>10618428.726781856</v>
      </c>
      <c r="D27" s="171">
        <f t="shared" si="5"/>
        <v>10618429</v>
      </c>
      <c r="E27" s="172">
        <v>5203800</v>
      </c>
      <c r="F27" s="172">
        <v>1185948.836781857</v>
      </c>
      <c r="G27" s="172">
        <f t="shared" si="6"/>
        <v>1185949</v>
      </c>
      <c r="H27" s="172">
        <f t="shared" si="7"/>
        <v>328680</v>
      </c>
      <c r="I27" s="172">
        <v>328679.89</v>
      </c>
      <c r="J27" s="172">
        <v>3900000</v>
      </c>
    </row>
    <row r="28" spans="1:10" ht="12.75">
      <c r="A28" s="169">
        <v>4</v>
      </c>
      <c r="B28" s="170" t="s">
        <v>61</v>
      </c>
      <c r="C28" s="171">
        <f t="shared" si="4"/>
        <v>6122380.158272063</v>
      </c>
      <c r="D28" s="171">
        <f t="shared" si="5"/>
        <v>6122380</v>
      </c>
      <c r="E28" s="172">
        <v>4311720</v>
      </c>
      <c r="F28" s="172">
        <v>1353473.9782720641</v>
      </c>
      <c r="G28" s="172">
        <f t="shared" si="6"/>
        <v>1353474</v>
      </c>
      <c r="H28" s="172">
        <f t="shared" si="7"/>
        <v>457186</v>
      </c>
      <c r="I28" s="172">
        <v>457186.18</v>
      </c>
      <c r="J28" s="172"/>
    </row>
    <row r="29" spans="1:10" ht="12.75">
      <c r="A29" s="169">
        <v>1</v>
      </c>
      <c r="B29" s="170" t="s">
        <v>62</v>
      </c>
      <c r="C29" s="171">
        <f t="shared" si="4"/>
        <v>2695904.8463187316</v>
      </c>
      <c r="D29" s="171">
        <f t="shared" si="5"/>
        <v>2695905</v>
      </c>
      <c r="E29" s="172">
        <v>1932840</v>
      </c>
      <c r="F29" s="172">
        <v>495896.84631873167</v>
      </c>
      <c r="G29" s="172">
        <f t="shared" si="6"/>
        <v>495897</v>
      </c>
      <c r="H29" s="172">
        <f t="shared" si="7"/>
        <v>267168</v>
      </c>
      <c r="I29" s="172">
        <v>267168</v>
      </c>
      <c r="J29" s="172"/>
    </row>
    <row r="30" spans="1:10" ht="12.75">
      <c r="A30" s="169">
        <v>2</v>
      </c>
      <c r="B30" s="170" t="s">
        <v>63</v>
      </c>
      <c r="C30" s="171">
        <f t="shared" si="4"/>
        <v>2361839.524364197</v>
      </c>
      <c r="D30" s="171">
        <f t="shared" si="5"/>
        <v>2361840</v>
      </c>
      <c r="E30" s="172">
        <v>1685040</v>
      </c>
      <c r="F30" s="172">
        <v>627069.8443641968</v>
      </c>
      <c r="G30" s="172">
        <f t="shared" si="6"/>
        <v>627070</v>
      </c>
      <c r="H30" s="172">
        <f t="shared" si="7"/>
        <v>49730</v>
      </c>
      <c r="I30" s="172">
        <v>49729.68</v>
      </c>
      <c r="J30" s="172"/>
    </row>
    <row r="31" spans="1:10" ht="12.75">
      <c r="A31" s="169">
        <v>3</v>
      </c>
      <c r="B31" s="170" t="s">
        <v>64</v>
      </c>
      <c r="C31" s="171">
        <f t="shared" si="4"/>
        <v>1854083.3800203833</v>
      </c>
      <c r="D31" s="171">
        <f t="shared" si="5"/>
        <v>1854082</v>
      </c>
      <c r="E31" s="172">
        <v>1387680</v>
      </c>
      <c r="F31" s="172">
        <v>434277.44002038345</v>
      </c>
      <c r="G31" s="172">
        <f t="shared" si="6"/>
        <v>434277</v>
      </c>
      <c r="H31" s="172">
        <v>32125</v>
      </c>
      <c r="I31" s="172">
        <v>32125.94</v>
      </c>
      <c r="J31" s="172"/>
    </row>
    <row r="32" spans="1:10" ht="12.75">
      <c r="A32" s="169">
        <v>4</v>
      </c>
      <c r="B32" s="170" t="s">
        <v>204</v>
      </c>
      <c r="C32" s="171">
        <f t="shared" si="4"/>
        <v>1343318.3682176175</v>
      </c>
      <c r="D32" s="171">
        <f t="shared" si="5"/>
        <v>1343318</v>
      </c>
      <c r="E32" s="172">
        <v>792960</v>
      </c>
      <c r="F32" s="172">
        <v>550358.3682176175</v>
      </c>
      <c r="G32" s="172">
        <f t="shared" si="6"/>
        <v>550358</v>
      </c>
      <c r="H32" s="172">
        <f t="shared" si="7"/>
        <v>0</v>
      </c>
      <c r="I32" s="172">
        <v>0</v>
      </c>
      <c r="J32" s="172"/>
    </row>
    <row r="33" spans="1:10" ht="12.75">
      <c r="A33" s="169">
        <v>5</v>
      </c>
      <c r="B33" s="170" t="s">
        <v>131</v>
      </c>
      <c r="C33" s="171">
        <f t="shared" si="4"/>
        <v>1350484.892879039</v>
      </c>
      <c r="D33" s="171">
        <f t="shared" si="5"/>
        <v>1350485</v>
      </c>
      <c r="E33" s="172">
        <v>991200</v>
      </c>
      <c r="F33" s="172">
        <v>359284.892879039</v>
      </c>
      <c r="G33" s="172">
        <f t="shared" si="6"/>
        <v>359285</v>
      </c>
      <c r="H33" s="172">
        <f t="shared" si="7"/>
        <v>0</v>
      </c>
      <c r="I33" s="172">
        <v>0</v>
      </c>
      <c r="J33" s="172"/>
    </row>
    <row r="34" spans="1:10" ht="12.75">
      <c r="A34" s="169">
        <v>6</v>
      </c>
      <c r="B34" s="170" t="s">
        <v>205</v>
      </c>
      <c r="C34" s="171">
        <f t="shared" si="4"/>
        <v>1116869.183204369</v>
      </c>
      <c r="D34" s="171">
        <f t="shared" si="5"/>
        <v>1116870</v>
      </c>
      <c r="E34" s="172">
        <v>842520</v>
      </c>
      <c r="F34" s="172">
        <v>274349.1832043689</v>
      </c>
      <c r="G34" s="172">
        <v>274350</v>
      </c>
      <c r="H34" s="172">
        <f t="shared" si="7"/>
        <v>0</v>
      </c>
      <c r="I34" s="172">
        <v>0</v>
      </c>
      <c r="J34" s="172"/>
    </row>
    <row r="35" spans="1:10" ht="12.75">
      <c r="A35" s="169">
        <v>1</v>
      </c>
      <c r="B35" s="170" t="s">
        <v>65</v>
      </c>
      <c r="C35" s="171">
        <f t="shared" si="4"/>
        <v>1754027.0336749624</v>
      </c>
      <c r="D35" s="171">
        <f t="shared" si="5"/>
        <v>1754027</v>
      </c>
      <c r="E35" s="172">
        <v>1239000</v>
      </c>
      <c r="F35" s="172">
        <v>515027.03367496224</v>
      </c>
      <c r="G35" s="172">
        <f t="shared" si="6"/>
        <v>515027</v>
      </c>
      <c r="H35" s="172">
        <f t="shared" si="7"/>
        <v>0</v>
      </c>
      <c r="I35" s="172">
        <v>0</v>
      </c>
      <c r="J35" s="172"/>
    </row>
    <row r="36" spans="1:10" ht="12.75">
      <c r="A36" s="169">
        <v>2</v>
      </c>
      <c r="B36" s="170" t="s">
        <v>66</v>
      </c>
      <c r="C36" s="171">
        <f t="shared" si="4"/>
        <v>1346034.675719902</v>
      </c>
      <c r="D36" s="171">
        <f t="shared" si="5"/>
        <v>1346035</v>
      </c>
      <c r="E36" s="172">
        <v>892080</v>
      </c>
      <c r="F36" s="172">
        <v>453954.67571990186</v>
      </c>
      <c r="G36" s="172">
        <f t="shared" si="6"/>
        <v>453955</v>
      </c>
      <c r="H36" s="172">
        <f t="shared" si="7"/>
        <v>0</v>
      </c>
      <c r="I36" s="172">
        <v>0</v>
      </c>
      <c r="J36" s="172"/>
    </row>
    <row r="37" spans="1:10" ht="12.75">
      <c r="A37" s="169">
        <v>3</v>
      </c>
      <c r="B37" s="170" t="s">
        <v>67</v>
      </c>
      <c r="C37" s="171">
        <f t="shared" si="4"/>
        <v>1088539.0436206942</v>
      </c>
      <c r="D37" s="171">
        <f t="shared" si="5"/>
        <v>1088539</v>
      </c>
      <c r="E37" s="172">
        <v>693840</v>
      </c>
      <c r="F37" s="172">
        <v>394699.0436206942</v>
      </c>
      <c r="G37" s="172">
        <f t="shared" si="6"/>
        <v>394699</v>
      </c>
      <c r="H37" s="172">
        <f t="shared" si="7"/>
        <v>0</v>
      </c>
      <c r="I37" s="172">
        <v>0</v>
      </c>
      <c r="J37" s="172"/>
    </row>
    <row r="38" spans="1:10" ht="12.75">
      <c r="A38" s="169">
        <v>4</v>
      </c>
      <c r="B38" s="170" t="s">
        <v>68</v>
      </c>
      <c r="C38" s="171">
        <f t="shared" si="4"/>
        <v>9686251.10914835</v>
      </c>
      <c r="D38" s="171">
        <f t="shared" si="5"/>
        <v>9686251</v>
      </c>
      <c r="E38" s="172">
        <v>346920</v>
      </c>
      <c r="F38" s="172">
        <v>339331.10914834973</v>
      </c>
      <c r="G38" s="172">
        <f t="shared" si="6"/>
        <v>339331</v>
      </c>
      <c r="H38" s="172">
        <f t="shared" si="7"/>
        <v>0</v>
      </c>
      <c r="I38" s="172">
        <v>0</v>
      </c>
      <c r="J38" s="172">
        <v>9000000</v>
      </c>
    </row>
    <row r="39" spans="1:10" ht="12.75">
      <c r="A39" s="169">
        <v>5</v>
      </c>
      <c r="B39" s="170" t="s">
        <v>69</v>
      </c>
      <c r="C39" s="171">
        <f t="shared" si="4"/>
        <v>785104.5704475304</v>
      </c>
      <c r="D39" s="171">
        <f t="shared" si="5"/>
        <v>785105</v>
      </c>
      <c r="E39" s="172">
        <v>396480</v>
      </c>
      <c r="F39" s="172">
        <v>388624.57044753036</v>
      </c>
      <c r="G39" s="172">
        <f t="shared" si="6"/>
        <v>388625</v>
      </c>
      <c r="H39" s="172">
        <f t="shared" si="7"/>
        <v>0</v>
      </c>
      <c r="I39" s="172">
        <v>0</v>
      </c>
      <c r="J39" s="172"/>
    </row>
    <row r="40" spans="1:10" ht="12.75">
      <c r="A40" s="169">
        <v>6</v>
      </c>
      <c r="B40" s="170" t="s">
        <v>70</v>
      </c>
      <c r="C40" s="171">
        <f t="shared" si="4"/>
        <v>571894.9902551572</v>
      </c>
      <c r="D40" s="171">
        <f t="shared" si="5"/>
        <v>571895</v>
      </c>
      <c r="E40" s="172">
        <v>346920</v>
      </c>
      <c r="F40" s="172">
        <v>224974.9902551573</v>
      </c>
      <c r="G40" s="172">
        <f t="shared" si="6"/>
        <v>224975</v>
      </c>
      <c r="H40" s="172">
        <f t="shared" si="7"/>
        <v>0</v>
      </c>
      <c r="I40" s="172">
        <v>0</v>
      </c>
      <c r="J40" s="172"/>
    </row>
    <row r="41" spans="1:10" ht="12.75">
      <c r="A41" s="169">
        <v>7</v>
      </c>
      <c r="B41" s="170" t="s">
        <v>71</v>
      </c>
      <c r="C41" s="171">
        <f t="shared" si="4"/>
        <v>1570449.5035669494</v>
      </c>
      <c r="D41" s="171">
        <f t="shared" si="5"/>
        <v>1570450</v>
      </c>
      <c r="E41" s="172">
        <v>693840</v>
      </c>
      <c r="F41" s="172">
        <v>876609.5035669494</v>
      </c>
      <c r="G41" s="172">
        <f t="shared" si="6"/>
        <v>876610</v>
      </c>
      <c r="H41" s="172">
        <f t="shared" si="7"/>
        <v>0</v>
      </c>
      <c r="I41" s="172">
        <v>0</v>
      </c>
      <c r="J41" s="172"/>
    </row>
    <row r="42" spans="1:10" ht="12.75">
      <c r="A42" s="169">
        <v>8</v>
      </c>
      <c r="B42" s="170" t="s">
        <v>72</v>
      </c>
      <c r="C42" s="171">
        <f t="shared" si="4"/>
        <v>2308577.0617172467</v>
      </c>
      <c r="D42" s="171">
        <f t="shared" si="5"/>
        <v>2308577</v>
      </c>
      <c r="E42" s="172">
        <v>1139880</v>
      </c>
      <c r="F42" s="172">
        <v>1168697.0617172467</v>
      </c>
      <c r="G42" s="172">
        <f t="shared" si="6"/>
        <v>1168697</v>
      </c>
      <c r="H42" s="172">
        <f t="shared" si="7"/>
        <v>0</v>
      </c>
      <c r="I42" s="172">
        <v>0</v>
      </c>
      <c r="J42" s="172"/>
    </row>
    <row r="43" spans="1:10" ht="12.75">
      <c r="A43" s="169">
        <v>9</v>
      </c>
      <c r="B43" s="170" t="s">
        <v>73</v>
      </c>
      <c r="C43" s="171">
        <f t="shared" si="4"/>
        <v>866743.1164007565</v>
      </c>
      <c r="D43" s="171">
        <f t="shared" si="5"/>
        <v>866743</v>
      </c>
      <c r="E43" s="172">
        <v>644280</v>
      </c>
      <c r="F43" s="172">
        <v>222463.11640075655</v>
      </c>
      <c r="G43" s="172">
        <f t="shared" si="6"/>
        <v>222463</v>
      </c>
      <c r="H43" s="172">
        <f t="shared" si="7"/>
        <v>0</v>
      </c>
      <c r="I43" s="172">
        <v>0</v>
      </c>
      <c r="J43" s="172"/>
    </row>
    <row r="44" spans="1:10" ht="12.75">
      <c r="A44" s="169">
        <v>10</v>
      </c>
      <c r="B44" s="170" t="s">
        <v>74</v>
      </c>
      <c r="C44" s="171">
        <f t="shared" si="4"/>
        <v>1103240.7111955117</v>
      </c>
      <c r="D44" s="171">
        <f t="shared" si="5"/>
        <v>1103241</v>
      </c>
      <c r="E44" s="172">
        <v>396480</v>
      </c>
      <c r="F44" s="172">
        <v>706760.7111955117</v>
      </c>
      <c r="G44" s="172">
        <f t="shared" si="6"/>
        <v>706761</v>
      </c>
      <c r="H44" s="172">
        <f t="shared" si="7"/>
        <v>0</v>
      </c>
      <c r="I44" s="172">
        <v>0</v>
      </c>
      <c r="J44" s="172"/>
    </row>
    <row r="45" spans="1:10" ht="12.75">
      <c r="A45" s="169">
        <v>11</v>
      </c>
      <c r="B45" s="170" t="s">
        <v>75</v>
      </c>
      <c r="C45" s="171">
        <f t="shared" si="4"/>
        <v>436721.9805103146</v>
      </c>
      <c r="D45" s="171">
        <f t="shared" si="5"/>
        <v>436722</v>
      </c>
      <c r="E45" s="172">
        <v>49560</v>
      </c>
      <c r="F45" s="172">
        <v>387161.9805103146</v>
      </c>
      <c r="G45" s="172">
        <f t="shared" si="6"/>
        <v>387162</v>
      </c>
      <c r="H45" s="172">
        <f t="shared" si="7"/>
        <v>0</v>
      </c>
      <c r="I45" s="172">
        <v>0</v>
      </c>
      <c r="J45" s="172"/>
    </row>
    <row r="46" spans="1:10" ht="12.75">
      <c r="A46" s="169">
        <v>12</v>
      </c>
      <c r="B46" s="170" t="s">
        <v>76</v>
      </c>
      <c r="C46" s="171">
        <f t="shared" si="4"/>
        <v>1436111.7384070344</v>
      </c>
      <c r="D46" s="171">
        <f t="shared" si="5"/>
        <v>1436112</v>
      </c>
      <c r="E46" s="172">
        <v>743400</v>
      </c>
      <c r="F46" s="172">
        <v>692711.7384070344</v>
      </c>
      <c r="G46" s="172">
        <f t="shared" si="6"/>
        <v>692712</v>
      </c>
      <c r="H46" s="172">
        <f t="shared" si="7"/>
        <v>0</v>
      </c>
      <c r="I46" s="172">
        <v>0</v>
      </c>
      <c r="J46" s="172"/>
    </row>
    <row r="47" spans="1:10" ht="12.75">
      <c r="A47" s="169">
        <v>13</v>
      </c>
      <c r="B47" s="170" t="s">
        <v>77</v>
      </c>
      <c r="C47" s="171">
        <f t="shared" si="4"/>
        <v>701367.8198318018</v>
      </c>
      <c r="D47" s="171">
        <f t="shared" si="5"/>
        <v>701368</v>
      </c>
      <c r="E47" s="172">
        <v>346920</v>
      </c>
      <c r="F47" s="172">
        <v>354447.8198318018</v>
      </c>
      <c r="G47" s="172">
        <f t="shared" si="6"/>
        <v>354448</v>
      </c>
      <c r="H47" s="172">
        <f t="shared" si="7"/>
        <v>0</v>
      </c>
      <c r="I47" s="172">
        <v>0</v>
      </c>
      <c r="J47" s="172"/>
    </row>
    <row r="48" spans="1:10" ht="12.75">
      <c r="A48" s="169">
        <v>14</v>
      </c>
      <c r="B48" s="170" t="s">
        <v>78</v>
      </c>
      <c r="C48" s="171">
        <f t="shared" si="4"/>
        <v>462087.06059210235</v>
      </c>
      <c r="D48" s="171">
        <f t="shared" si="5"/>
        <v>462087</v>
      </c>
      <c r="E48" s="172">
        <v>346920</v>
      </c>
      <c r="F48" s="172">
        <v>115167.06059210237</v>
      </c>
      <c r="G48" s="172">
        <f t="shared" si="6"/>
        <v>115167</v>
      </c>
      <c r="H48" s="172">
        <f t="shared" si="7"/>
        <v>0</v>
      </c>
      <c r="I48" s="172">
        <v>0</v>
      </c>
      <c r="J48" s="172"/>
    </row>
    <row r="49" spans="1:10" ht="12.75">
      <c r="A49" s="169">
        <v>15</v>
      </c>
      <c r="B49" s="170" t="s">
        <v>79</v>
      </c>
      <c r="C49" s="171">
        <f t="shared" si="4"/>
        <v>684090.1172788206</v>
      </c>
      <c r="D49" s="171">
        <f t="shared" si="5"/>
        <v>684090</v>
      </c>
      <c r="E49" s="172">
        <v>396480</v>
      </c>
      <c r="F49" s="172">
        <v>287610.1172788206</v>
      </c>
      <c r="G49" s="172">
        <f t="shared" si="6"/>
        <v>287610</v>
      </c>
      <c r="H49" s="172">
        <f t="shared" si="7"/>
        <v>0</v>
      </c>
      <c r="I49" s="172">
        <v>0</v>
      </c>
      <c r="J49" s="172"/>
    </row>
    <row r="50" spans="1:10" ht="12.75">
      <c r="A50" s="169">
        <v>16</v>
      </c>
      <c r="B50" s="170" t="s">
        <v>80</v>
      </c>
      <c r="C50" s="171">
        <f t="shared" si="4"/>
        <v>603848.1650942217</v>
      </c>
      <c r="D50" s="171">
        <f t="shared" si="5"/>
        <v>603848</v>
      </c>
      <c r="E50" s="172">
        <v>396480</v>
      </c>
      <c r="F50" s="172">
        <v>207368.16509422165</v>
      </c>
      <c r="G50" s="172">
        <f t="shared" si="6"/>
        <v>207368</v>
      </c>
      <c r="H50" s="172">
        <f t="shared" si="7"/>
        <v>0</v>
      </c>
      <c r="I50" s="172">
        <v>0</v>
      </c>
      <c r="J50" s="172"/>
    </row>
    <row r="51" spans="1:10" ht="12.75">
      <c r="A51" s="169">
        <v>17</v>
      </c>
      <c r="B51" s="170" t="s">
        <v>81</v>
      </c>
      <c r="C51" s="171">
        <f t="shared" si="4"/>
        <v>38836794.049775414</v>
      </c>
      <c r="D51" s="171">
        <f t="shared" si="5"/>
        <v>38836794</v>
      </c>
      <c r="E51" s="172">
        <v>693840</v>
      </c>
      <c r="F51" s="172">
        <v>142954.04977541167</v>
      </c>
      <c r="G51" s="172">
        <f t="shared" si="6"/>
        <v>142954</v>
      </c>
      <c r="H51" s="172">
        <f t="shared" si="7"/>
        <v>0</v>
      </c>
      <c r="I51" s="172">
        <v>0</v>
      </c>
      <c r="J51" s="172">
        <v>38000000</v>
      </c>
    </row>
    <row r="52" spans="1:10" ht="12.75">
      <c r="A52" s="169">
        <v>18</v>
      </c>
      <c r="B52" s="170" t="s">
        <v>82</v>
      </c>
      <c r="C52" s="171">
        <f t="shared" si="4"/>
        <v>1482284.8235934577</v>
      </c>
      <c r="D52" s="171">
        <f t="shared" si="5"/>
        <v>1482285</v>
      </c>
      <c r="E52" s="172">
        <v>991200</v>
      </c>
      <c r="F52" s="172">
        <v>491084.8235934578</v>
      </c>
      <c r="G52" s="172">
        <f t="shared" si="6"/>
        <v>491085</v>
      </c>
      <c r="H52" s="172">
        <f t="shared" si="7"/>
        <v>0</v>
      </c>
      <c r="I52" s="172">
        <v>0</v>
      </c>
      <c r="J52" s="172"/>
    </row>
    <row r="53" spans="1:10" ht="12.75">
      <c r="A53" s="169">
        <v>19</v>
      </c>
      <c r="B53" s="170" t="s">
        <v>83</v>
      </c>
      <c r="C53" s="171">
        <f t="shared" si="4"/>
        <v>778792.5442965567</v>
      </c>
      <c r="D53" s="171">
        <f t="shared" si="5"/>
        <v>778793</v>
      </c>
      <c r="E53" s="172">
        <v>594720</v>
      </c>
      <c r="F53" s="172">
        <v>184072.54429655673</v>
      </c>
      <c r="G53" s="172">
        <f t="shared" si="6"/>
        <v>184073</v>
      </c>
      <c r="H53" s="172">
        <f t="shared" si="7"/>
        <v>0</v>
      </c>
      <c r="I53" s="172">
        <v>0</v>
      </c>
      <c r="J53" s="172"/>
    </row>
    <row r="54" spans="1:10" ht="12.75">
      <c r="A54" s="169">
        <v>20</v>
      </c>
      <c r="B54" s="170" t="s">
        <v>84</v>
      </c>
      <c r="C54" s="171">
        <f t="shared" si="4"/>
        <v>227096.0387230317</v>
      </c>
      <c r="D54" s="171">
        <f t="shared" si="5"/>
        <v>227096</v>
      </c>
      <c r="E54" s="172">
        <v>148680</v>
      </c>
      <c r="F54" s="172">
        <v>78416.03872303171</v>
      </c>
      <c r="G54" s="172">
        <f t="shared" si="6"/>
        <v>78416</v>
      </c>
      <c r="H54" s="172">
        <f t="shared" si="7"/>
        <v>0</v>
      </c>
      <c r="I54" s="172">
        <v>0</v>
      </c>
      <c r="J54" s="172"/>
    </row>
    <row r="55" spans="1:10" ht="12.75">
      <c r="A55" s="169">
        <v>21</v>
      </c>
      <c r="B55" s="170" t="s">
        <v>85</v>
      </c>
      <c r="C55" s="171">
        <f t="shared" si="4"/>
        <v>558748.6794952578</v>
      </c>
      <c r="D55" s="171">
        <f t="shared" si="5"/>
        <v>558749</v>
      </c>
      <c r="E55" s="172">
        <v>99120</v>
      </c>
      <c r="F55" s="172">
        <v>459628.6794952578</v>
      </c>
      <c r="G55" s="172">
        <f t="shared" si="6"/>
        <v>459629</v>
      </c>
      <c r="H55" s="172">
        <f t="shared" si="7"/>
        <v>0</v>
      </c>
      <c r="I55" s="172">
        <v>0</v>
      </c>
      <c r="J55" s="172"/>
    </row>
    <row r="56" spans="1:10" ht="12.75">
      <c r="A56" s="169">
        <v>22</v>
      </c>
      <c r="B56" s="170" t="s">
        <v>86</v>
      </c>
      <c r="C56" s="171">
        <f t="shared" si="4"/>
        <v>456749.74628683407</v>
      </c>
      <c r="D56" s="171">
        <f t="shared" si="5"/>
        <v>456750</v>
      </c>
      <c r="E56" s="172">
        <v>99120</v>
      </c>
      <c r="F56" s="172">
        <v>357629.74628683407</v>
      </c>
      <c r="G56" s="172">
        <f t="shared" si="6"/>
        <v>357630</v>
      </c>
      <c r="H56" s="172">
        <f t="shared" si="7"/>
        <v>0</v>
      </c>
      <c r="I56" s="172">
        <v>0</v>
      </c>
      <c r="J56" s="172"/>
    </row>
    <row r="57" spans="1:10" ht="12.75">
      <c r="A57" s="169">
        <v>23</v>
      </c>
      <c r="B57" s="170" t="s">
        <v>87</v>
      </c>
      <c r="C57" s="171">
        <f t="shared" si="4"/>
        <v>378222.81690745766</v>
      </c>
      <c r="D57" s="171">
        <f t="shared" si="5"/>
        <v>378223</v>
      </c>
      <c r="E57" s="172">
        <v>198240</v>
      </c>
      <c r="F57" s="172">
        <v>179982.81690745763</v>
      </c>
      <c r="G57" s="172">
        <f t="shared" si="6"/>
        <v>179983</v>
      </c>
      <c r="H57" s="172">
        <f t="shared" si="7"/>
        <v>0</v>
      </c>
      <c r="I57" s="172">
        <v>0</v>
      </c>
      <c r="J57" s="172"/>
    </row>
    <row r="58" spans="1:10" ht="12.75">
      <c r="A58" s="169">
        <v>24</v>
      </c>
      <c r="B58" s="170" t="s">
        <v>88</v>
      </c>
      <c r="C58" s="171">
        <f t="shared" si="4"/>
        <v>721196.4015106458</v>
      </c>
      <c r="D58" s="171">
        <f t="shared" si="5"/>
        <v>721196</v>
      </c>
      <c r="E58" s="172">
        <v>545160</v>
      </c>
      <c r="F58" s="172">
        <v>176036.40151064572</v>
      </c>
      <c r="G58" s="172">
        <f t="shared" si="6"/>
        <v>176036</v>
      </c>
      <c r="H58" s="172">
        <f t="shared" si="7"/>
        <v>0</v>
      </c>
      <c r="I58" s="172">
        <v>0</v>
      </c>
      <c r="J58" s="172"/>
    </row>
    <row r="59" spans="1:10" ht="12.75">
      <c r="A59" s="169">
        <v>25</v>
      </c>
      <c r="B59" s="170" t="s">
        <v>89</v>
      </c>
      <c r="C59" s="171">
        <f t="shared" si="4"/>
        <v>241142.30045737186</v>
      </c>
      <c r="D59" s="171">
        <f t="shared" si="5"/>
        <v>241142</v>
      </c>
      <c r="E59" s="172">
        <v>148680</v>
      </c>
      <c r="F59" s="172">
        <v>92462.30045737188</v>
      </c>
      <c r="G59" s="172">
        <f t="shared" si="6"/>
        <v>92462</v>
      </c>
      <c r="H59" s="172">
        <f t="shared" si="7"/>
        <v>0</v>
      </c>
      <c r="I59" s="172">
        <v>0</v>
      </c>
      <c r="J59" s="172"/>
    </row>
    <row r="60" spans="1:10" ht="12.75">
      <c r="A60" s="169">
        <v>26</v>
      </c>
      <c r="B60" s="170" t="s">
        <v>90</v>
      </c>
      <c r="C60" s="171">
        <f t="shared" si="4"/>
        <v>1124609.9581936034</v>
      </c>
      <c r="D60" s="171">
        <f t="shared" si="5"/>
        <v>1124610</v>
      </c>
      <c r="E60" s="172">
        <v>892080</v>
      </c>
      <c r="F60" s="172">
        <v>232529.95819360332</v>
      </c>
      <c r="G60" s="172">
        <f t="shared" si="6"/>
        <v>232530</v>
      </c>
      <c r="H60" s="172">
        <f t="shared" si="7"/>
        <v>0</v>
      </c>
      <c r="I60" s="172">
        <v>0</v>
      </c>
      <c r="J60" s="172"/>
    </row>
    <row r="61" spans="1:10" ht="12.75">
      <c r="A61" s="169">
        <v>27</v>
      </c>
      <c r="B61" s="170" t="s">
        <v>91</v>
      </c>
      <c r="C61" s="171">
        <f t="shared" si="4"/>
        <v>463513.0292345282</v>
      </c>
      <c r="D61" s="171">
        <f t="shared" si="5"/>
        <v>463513</v>
      </c>
      <c r="E61" s="172">
        <v>346920</v>
      </c>
      <c r="F61" s="172">
        <v>116593.02923452816</v>
      </c>
      <c r="G61" s="172">
        <f t="shared" si="6"/>
        <v>116593</v>
      </c>
      <c r="H61" s="172">
        <f t="shared" si="7"/>
        <v>0</v>
      </c>
      <c r="I61" s="172">
        <v>0</v>
      </c>
      <c r="J61" s="172"/>
    </row>
    <row r="62" spans="1:10" ht="12.75">
      <c r="A62" s="169">
        <v>28</v>
      </c>
      <c r="B62" s="170" t="s">
        <v>92</v>
      </c>
      <c r="C62" s="171">
        <f t="shared" si="4"/>
        <v>613010.4193468813</v>
      </c>
      <c r="D62" s="171">
        <f t="shared" si="5"/>
        <v>613010</v>
      </c>
      <c r="E62" s="172">
        <v>446040</v>
      </c>
      <c r="F62" s="172">
        <v>166970.4193468814</v>
      </c>
      <c r="G62" s="172">
        <f t="shared" si="6"/>
        <v>166970</v>
      </c>
      <c r="H62" s="172">
        <f t="shared" si="7"/>
        <v>0</v>
      </c>
      <c r="I62" s="172">
        <v>0</v>
      </c>
      <c r="J62" s="172"/>
    </row>
    <row r="63" spans="1:10" ht="12.75">
      <c r="A63" s="169">
        <v>29</v>
      </c>
      <c r="B63" s="170" t="s">
        <v>93</v>
      </c>
      <c r="C63" s="171">
        <f t="shared" si="4"/>
        <v>1132539.7666885755</v>
      </c>
      <c r="D63" s="171">
        <f t="shared" si="5"/>
        <v>1132540</v>
      </c>
      <c r="E63" s="172">
        <v>693840</v>
      </c>
      <c r="F63" s="172">
        <v>438699.7666885754</v>
      </c>
      <c r="G63" s="172">
        <f t="shared" si="6"/>
        <v>438700</v>
      </c>
      <c r="H63" s="172">
        <f t="shared" si="7"/>
        <v>0</v>
      </c>
      <c r="I63" s="172">
        <v>0</v>
      </c>
      <c r="J63" s="172"/>
    </row>
    <row r="64" spans="1:10" ht="12.75">
      <c r="A64" s="169">
        <v>30</v>
      </c>
      <c r="B64" s="170" t="s">
        <v>94</v>
      </c>
      <c r="C64" s="171">
        <f t="shared" si="4"/>
        <v>768177.8626730245</v>
      </c>
      <c r="D64" s="171">
        <f t="shared" si="5"/>
        <v>768178</v>
      </c>
      <c r="E64" s="172">
        <v>545160</v>
      </c>
      <c r="F64" s="172">
        <v>223017.86267302456</v>
      </c>
      <c r="G64" s="172">
        <f t="shared" si="6"/>
        <v>223018</v>
      </c>
      <c r="H64" s="172">
        <f t="shared" si="7"/>
        <v>0</v>
      </c>
      <c r="I64" s="172">
        <v>0</v>
      </c>
      <c r="J64" s="172"/>
    </row>
    <row r="65" spans="1:10" ht="12.75">
      <c r="A65" s="169">
        <v>31</v>
      </c>
      <c r="B65" s="170" t="s">
        <v>95</v>
      </c>
      <c r="C65" s="171">
        <f t="shared" si="4"/>
        <v>26650389.53525839</v>
      </c>
      <c r="D65" s="171">
        <f t="shared" si="5"/>
        <v>26650390</v>
      </c>
      <c r="E65" s="172">
        <v>247800</v>
      </c>
      <c r="F65" s="172">
        <v>402589.5352583895</v>
      </c>
      <c r="G65" s="172">
        <f t="shared" si="6"/>
        <v>402590</v>
      </c>
      <c r="H65" s="172">
        <f t="shared" si="7"/>
        <v>0</v>
      </c>
      <c r="I65" s="172">
        <v>0</v>
      </c>
      <c r="J65" s="172">
        <v>26000000</v>
      </c>
    </row>
    <row r="66" spans="1:10" ht="12.75">
      <c r="A66" s="169">
        <v>32</v>
      </c>
      <c r="B66" s="170" t="s">
        <v>96</v>
      </c>
      <c r="C66" s="171">
        <f t="shared" si="4"/>
        <v>1118037.8752817123</v>
      </c>
      <c r="D66" s="171">
        <f t="shared" si="5"/>
        <v>1118038</v>
      </c>
      <c r="E66" s="172">
        <v>743400</v>
      </c>
      <c r="F66" s="172">
        <v>374637.8752817122</v>
      </c>
      <c r="G66" s="172">
        <f t="shared" si="6"/>
        <v>374638</v>
      </c>
      <c r="H66" s="172">
        <f t="shared" si="7"/>
        <v>0</v>
      </c>
      <c r="I66" s="172">
        <v>0</v>
      </c>
      <c r="J66" s="172"/>
    </row>
    <row r="67" spans="1:10" ht="12.75">
      <c r="A67" s="169">
        <v>33</v>
      </c>
      <c r="B67" s="170" t="s">
        <v>97</v>
      </c>
      <c r="C67" s="171">
        <f t="shared" si="4"/>
        <v>1021588.4034600339</v>
      </c>
      <c r="D67" s="171">
        <f t="shared" si="5"/>
        <v>1021588</v>
      </c>
      <c r="E67" s="172">
        <v>346920</v>
      </c>
      <c r="F67" s="172">
        <v>674668.4034600339</v>
      </c>
      <c r="G67" s="172">
        <f t="shared" si="6"/>
        <v>674668</v>
      </c>
      <c r="H67" s="172">
        <f t="shared" si="7"/>
        <v>0</v>
      </c>
      <c r="I67" s="172">
        <v>0</v>
      </c>
      <c r="J67" s="172"/>
    </row>
    <row r="68" spans="1:10" ht="12.75">
      <c r="A68" s="169">
        <v>34</v>
      </c>
      <c r="B68" s="170" t="s">
        <v>98</v>
      </c>
      <c r="C68" s="171">
        <f t="shared" si="4"/>
        <v>952372.571282536</v>
      </c>
      <c r="D68" s="171">
        <f t="shared" si="5"/>
        <v>952373</v>
      </c>
      <c r="E68" s="172">
        <v>495600</v>
      </c>
      <c r="F68" s="172">
        <v>456772.571282536</v>
      </c>
      <c r="G68" s="172">
        <f t="shared" si="6"/>
        <v>456773</v>
      </c>
      <c r="H68" s="172">
        <f t="shared" si="7"/>
        <v>0</v>
      </c>
      <c r="I68" s="172">
        <v>0</v>
      </c>
      <c r="J68" s="172"/>
    </row>
    <row r="69" spans="1:10" ht="12.75">
      <c r="A69" s="169">
        <v>35</v>
      </c>
      <c r="B69" s="170" t="s">
        <v>99</v>
      </c>
      <c r="C69" s="171">
        <f t="shared" si="4"/>
        <v>639872.9764018904</v>
      </c>
      <c r="D69" s="171">
        <f t="shared" si="5"/>
        <v>639873</v>
      </c>
      <c r="E69" s="172">
        <v>446040</v>
      </c>
      <c r="F69" s="172">
        <v>193832.9764018904</v>
      </c>
      <c r="G69" s="172">
        <f t="shared" si="6"/>
        <v>193833</v>
      </c>
      <c r="H69" s="172">
        <f t="shared" si="7"/>
        <v>0</v>
      </c>
      <c r="I69" s="172">
        <v>0</v>
      </c>
      <c r="J69" s="172"/>
    </row>
    <row r="70" spans="1:10" ht="12.75">
      <c r="A70" s="169">
        <v>36</v>
      </c>
      <c r="B70" s="170" t="s">
        <v>100</v>
      </c>
      <c r="C70" s="171">
        <f t="shared" si="4"/>
        <v>685049.4938494829</v>
      </c>
      <c r="D70" s="171">
        <f t="shared" si="5"/>
        <v>685049</v>
      </c>
      <c r="E70" s="172">
        <v>346920</v>
      </c>
      <c r="F70" s="172">
        <v>338129.4938494828</v>
      </c>
      <c r="G70" s="172">
        <f t="shared" si="6"/>
        <v>338129</v>
      </c>
      <c r="H70" s="172">
        <f t="shared" si="7"/>
        <v>0</v>
      </c>
      <c r="I70" s="172">
        <v>0</v>
      </c>
      <c r="J70" s="172"/>
    </row>
    <row r="71" spans="1:10" ht="12.75">
      <c r="A71" s="169">
        <v>37</v>
      </c>
      <c r="B71" s="170" t="s">
        <v>101</v>
      </c>
      <c r="C71" s="171">
        <f t="shared" si="4"/>
        <v>535882.2628324218</v>
      </c>
      <c r="D71" s="171">
        <f t="shared" si="5"/>
        <v>535882</v>
      </c>
      <c r="E71" s="172">
        <v>247800</v>
      </c>
      <c r="F71" s="172">
        <v>288082.26283242175</v>
      </c>
      <c r="G71" s="172">
        <f t="shared" si="6"/>
        <v>288082</v>
      </c>
      <c r="H71" s="172">
        <f t="shared" si="7"/>
        <v>0</v>
      </c>
      <c r="I71" s="172">
        <v>0</v>
      </c>
      <c r="J71" s="172"/>
    </row>
    <row r="72" spans="1:10" ht="12.75">
      <c r="A72" s="169">
        <v>38</v>
      </c>
      <c r="B72" s="170" t="s">
        <v>102</v>
      </c>
      <c r="C72" s="171">
        <f t="shared" si="4"/>
        <v>736702.8370010455</v>
      </c>
      <c r="D72" s="171">
        <f t="shared" si="5"/>
        <v>736703</v>
      </c>
      <c r="E72" s="172">
        <v>446040</v>
      </c>
      <c r="F72" s="172">
        <v>290662.8370010454</v>
      </c>
      <c r="G72" s="172">
        <f t="shared" si="6"/>
        <v>290663</v>
      </c>
      <c r="H72" s="172">
        <f t="shared" si="7"/>
        <v>0</v>
      </c>
      <c r="I72" s="172">
        <v>0</v>
      </c>
      <c r="J72" s="172"/>
    </row>
    <row r="73" spans="1:10" ht="12.75">
      <c r="A73" s="169">
        <v>39</v>
      </c>
      <c r="B73" s="170" t="s">
        <v>103</v>
      </c>
      <c r="C73" s="171">
        <f t="shared" si="4"/>
        <v>11355899.360437693</v>
      </c>
      <c r="D73" s="171">
        <f t="shared" si="5"/>
        <v>11355899</v>
      </c>
      <c r="E73" s="172">
        <v>644280</v>
      </c>
      <c r="F73" s="172">
        <v>711619.3604376925</v>
      </c>
      <c r="G73" s="172">
        <f t="shared" si="6"/>
        <v>711619</v>
      </c>
      <c r="H73" s="172">
        <f t="shared" si="7"/>
        <v>0</v>
      </c>
      <c r="I73" s="172">
        <v>0</v>
      </c>
      <c r="J73" s="172">
        <v>10000000</v>
      </c>
    </row>
    <row r="74" spans="1:10" ht="12.75">
      <c r="A74" s="169">
        <v>40</v>
      </c>
      <c r="B74" s="170" t="s">
        <v>104</v>
      </c>
      <c r="C74" s="171">
        <f t="shared" si="4"/>
        <v>1375929.6041053124</v>
      </c>
      <c r="D74" s="171">
        <f t="shared" si="5"/>
        <v>1375930</v>
      </c>
      <c r="E74" s="172">
        <v>941640</v>
      </c>
      <c r="F74" s="172">
        <v>434289.60410531244</v>
      </c>
      <c r="G74" s="172">
        <f t="shared" si="6"/>
        <v>434290</v>
      </c>
      <c r="H74" s="172">
        <f t="shared" si="7"/>
        <v>0</v>
      </c>
      <c r="I74" s="172">
        <v>0</v>
      </c>
      <c r="J74" s="172"/>
    </row>
    <row r="75" spans="1:10" ht="12.75">
      <c r="A75" s="169">
        <v>41</v>
      </c>
      <c r="B75" s="170" t="s">
        <v>105</v>
      </c>
      <c r="C75" s="171">
        <f t="shared" si="4"/>
        <v>811283.6023192203</v>
      </c>
      <c r="D75" s="171">
        <f t="shared" si="5"/>
        <v>811284</v>
      </c>
      <c r="E75" s="172">
        <v>346920</v>
      </c>
      <c r="F75" s="172">
        <v>464363.6023192203</v>
      </c>
      <c r="G75" s="172">
        <f t="shared" si="6"/>
        <v>464364</v>
      </c>
      <c r="H75" s="172">
        <f t="shared" si="7"/>
        <v>0</v>
      </c>
      <c r="I75" s="172">
        <v>0</v>
      </c>
      <c r="J75" s="172"/>
    </row>
    <row r="76" spans="1:10" ht="12.75">
      <c r="A76" s="169">
        <v>42</v>
      </c>
      <c r="B76" s="170" t="s">
        <v>106</v>
      </c>
      <c r="C76" s="171">
        <f t="shared" si="4"/>
        <v>1426238.8919486261</v>
      </c>
      <c r="D76" s="171">
        <f t="shared" si="5"/>
        <v>1426239</v>
      </c>
      <c r="E76" s="172">
        <v>991200</v>
      </c>
      <c r="F76" s="172">
        <v>435038.89194862614</v>
      </c>
      <c r="G76" s="172">
        <f t="shared" si="6"/>
        <v>435039</v>
      </c>
      <c r="H76" s="172">
        <f t="shared" si="7"/>
        <v>0</v>
      </c>
      <c r="I76" s="172">
        <v>0</v>
      </c>
      <c r="J76" s="172"/>
    </row>
    <row r="77" spans="1:10" ht="12.75">
      <c r="A77" s="169">
        <v>43</v>
      </c>
      <c r="B77" s="170" t="s">
        <v>107</v>
      </c>
      <c r="C77" s="171">
        <f t="shared" si="4"/>
        <v>1946560.5890880707</v>
      </c>
      <c r="D77" s="171">
        <f t="shared" si="5"/>
        <v>1946561</v>
      </c>
      <c r="E77" s="172">
        <v>1486800</v>
      </c>
      <c r="F77" s="172">
        <v>459760.58908807056</v>
      </c>
      <c r="G77" s="172">
        <f t="shared" si="6"/>
        <v>459761</v>
      </c>
      <c r="H77" s="172">
        <f t="shared" si="7"/>
        <v>0</v>
      </c>
      <c r="I77" s="172">
        <v>0</v>
      </c>
      <c r="J77" s="172"/>
    </row>
    <row r="78" spans="1:10" ht="12.75">
      <c r="A78" s="169">
        <v>44</v>
      </c>
      <c r="B78" s="170" t="s">
        <v>108</v>
      </c>
      <c r="C78" s="171">
        <f t="shared" si="4"/>
        <v>518508.87691063964</v>
      </c>
      <c r="D78" s="171">
        <f t="shared" si="5"/>
        <v>518509</v>
      </c>
      <c r="E78" s="172">
        <v>446040</v>
      </c>
      <c r="F78" s="172">
        <v>72468.87691063962</v>
      </c>
      <c r="G78" s="172">
        <f t="shared" si="6"/>
        <v>72469</v>
      </c>
      <c r="H78" s="172">
        <f t="shared" si="7"/>
        <v>0</v>
      </c>
      <c r="I78" s="172">
        <v>0</v>
      </c>
      <c r="J78" s="172"/>
    </row>
    <row r="79" spans="1:10" ht="12.75">
      <c r="A79" s="169">
        <v>45</v>
      </c>
      <c r="B79" s="170" t="s">
        <v>109</v>
      </c>
      <c r="C79" s="171">
        <f t="shared" si="4"/>
        <v>1482611.121340943</v>
      </c>
      <c r="D79" s="171">
        <f t="shared" si="5"/>
        <v>1482611</v>
      </c>
      <c r="E79" s="172">
        <v>991200</v>
      </c>
      <c r="F79" s="172">
        <v>491411.12134094303</v>
      </c>
      <c r="G79" s="172">
        <f t="shared" si="6"/>
        <v>491411</v>
      </c>
      <c r="H79" s="172">
        <f t="shared" si="7"/>
        <v>0</v>
      </c>
      <c r="I79" s="172">
        <v>0</v>
      </c>
      <c r="J79" s="172"/>
    </row>
    <row r="80" spans="1:10" ht="12.75">
      <c r="A80" s="169">
        <v>46</v>
      </c>
      <c r="B80" s="170" t="s">
        <v>110</v>
      </c>
      <c r="C80" s="171">
        <f t="shared" si="4"/>
        <v>7545835.220381952</v>
      </c>
      <c r="D80" s="171">
        <f t="shared" si="5"/>
        <v>7545835</v>
      </c>
      <c r="E80" s="172">
        <v>297360</v>
      </c>
      <c r="F80" s="172">
        <v>448475.22038195224</v>
      </c>
      <c r="G80" s="172">
        <f t="shared" si="6"/>
        <v>448475</v>
      </c>
      <c r="H80" s="172">
        <f t="shared" si="7"/>
        <v>0</v>
      </c>
      <c r="I80" s="172">
        <v>0</v>
      </c>
      <c r="J80" s="172">
        <v>6800000</v>
      </c>
    </row>
    <row r="81" spans="1:10" ht="12.75">
      <c r="A81" s="169">
        <v>47</v>
      </c>
      <c r="B81" s="170" t="s">
        <v>111</v>
      </c>
      <c r="C81" s="171">
        <f t="shared" si="4"/>
        <v>4399499.7692335155</v>
      </c>
      <c r="D81" s="171">
        <f t="shared" si="5"/>
        <v>4399500</v>
      </c>
      <c r="E81" s="172">
        <v>247800</v>
      </c>
      <c r="F81" s="172">
        <v>151699.76923351543</v>
      </c>
      <c r="G81" s="172">
        <f t="shared" si="6"/>
        <v>151700</v>
      </c>
      <c r="H81" s="172">
        <f t="shared" si="7"/>
        <v>0</v>
      </c>
      <c r="I81" s="172">
        <v>0</v>
      </c>
      <c r="J81" s="172">
        <v>4000000</v>
      </c>
    </row>
    <row r="82" spans="1:10" ht="12.75">
      <c r="A82" s="169">
        <v>48</v>
      </c>
      <c r="B82" s="170" t="s">
        <v>112</v>
      </c>
      <c r="C82" s="171">
        <f t="shared" si="4"/>
        <v>679254.6535868286</v>
      </c>
      <c r="D82" s="171">
        <f t="shared" si="5"/>
        <v>679255</v>
      </c>
      <c r="E82" s="172">
        <v>247800</v>
      </c>
      <c r="F82" s="172">
        <v>431454.6535868286</v>
      </c>
      <c r="G82" s="172">
        <f t="shared" si="6"/>
        <v>431455</v>
      </c>
      <c r="H82" s="172">
        <f t="shared" si="7"/>
        <v>0</v>
      </c>
      <c r="I82" s="172">
        <v>0</v>
      </c>
      <c r="J82" s="172"/>
    </row>
    <row r="83" spans="1:10" ht="12.75">
      <c r="A83" s="169">
        <v>49</v>
      </c>
      <c r="B83" s="170" t="s">
        <v>113</v>
      </c>
      <c r="C83" s="171">
        <f t="shared" si="4"/>
        <v>477099.79058481107</v>
      </c>
      <c r="D83" s="171">
        <f t="shared" si="5"/>
        <v>477100</v>
      </c>
      <c r="E83" s="172">
        <v>297360</v>
      </c>
      <c r="F83" s="172">
        <v>179739.79058481107</v>
      </c>
      <c r="G83" s="172">
        <f t="shared" si="6"/>
        <v>179740</v>
      </c>
      <c r="H83" s="172">
        <f t="shared" si="7"/>
        <v>0</v>
      </c>
      <c r="I83" s="172">
        <v>0</v>
      </c>
      <c r="J83" s="172"/>
    </row>
    <row r="84" spans="1:10" ht="12.75">
      <c r="A84" s="169">
        <v>50</v>
      </c>
      <c r="B84" s="170" t="s">
        <v>114</v>
      </c>
      <c r="C84" s="171">
        <f t="shared" si="4"/>
        <v>630017.4124697694</v>
      </c>
      <c r="D84" s="171">
        <f t="shared" si="5"/>
        <v>630017</v>
      </c>
      <c r="E84" s="172">
        <v>297360</v>
      </c>
      <c r="F84" s="172">
        <v>332657.4124697693</v>
      </c>
      <c r="G84" s="172">
        <f t="shared" si="6"/>
        <v>332657</v>
      </c>
      <c r="H84" s="172">
        <f t="shared" si="7"/>
        <v>0</v>
      </c>
      <c r="I84" s="172">
        <v>0</v>
      </c>
      <c r="J84" s="172"/>
    </row>
    <row r="85" spans="1:10" ht="12.75">
      <c r="A85" s="169">
        <v>51</v>
      </c>
      <c r="B85" s="170" t="s">
        <v>115</v>
      </c>
      <c r="C85" s="171">
        <f t="shared" si="4"/>
        <v>540159.9236728813</v>
      </c>
      <c r="D85" s="171">
        <f t="shared" si="5"/>
        <v>540160</v>
      </c>
      <c r="E85" s="172">
        <v>297360</v>
      </c>
      <c r="F85" s="172">
        <v>242799.92367288133</v>
      </c>
      <c r="G85" s="172">
        <f t="shared" si="6"/>
        <v>242800</v>
      </c>
      <c r="H85" s="172">
        <f t="shared" si="7"/>
        <v>0</v>
      </c>
      <c r="I85" s="172">
        <v>0</v>
      </c>
      <c r="J85" s="172"/>
    </row>
    <row r="86" spans="1:10" ht="12.75">
      <c r="A86" s="169">
        <v>52</v>
      </c>
      <c r="B86" s="170" t="s">
        <v>116</v>
      </c>
      <c r="C86" s="171">
        <f t="shared" si="4"/>
        <v>1878497.9933799142</v>
      </c>
      <c r="D86" s="171">
        <f t="shared" si="5"/>
        <v>1878498</v>
      </c>
      <c r="E86" s="172">
        <v>1090320</v>
      </c>
      <c r="F86" s="172">
        <v>788177.9933799142</v>
      </c>
      <c r="G86" s="172">
        <f t="shared" si="6"/>
        <v>788178</v>
      </c>
      <c r="H86" s="172">
        <f t="shared" si="7"/>
        <v>0</v>
      </c>
      <c r="I86" s="172">
        <v>0</v>
      </c>
      <c r="J86" s="172"/>
    </row>
    <row r="87" spans="1:10" ht="12.75">
      <c r="A87" s="169">
        <v>53</v>
      </c>
      <c r="B87" s="170" t="s">
        <v>206</v>
      </c>
      <c r="C87" s="171">
        <f t="shared" si="4"/>
        <v>527337.4671145196</v>
      </c>
      <c r="D87" s="171">
        <f t="shared" si="5"/>
        <v>527337</v>
      </c>
      <c r="E87" s="172">
        <v>346920</v>
      </c>
      <c r="F87" s="172">
        <v>180417.4671145196</v>
      </c>
      <c r="G87" s="172">
        <f t="shared" si="6"/>
        <v>180417</v>
      </c>
      <c r="H87" s="172">
        <f t="shared" si="7"/>
        <v>0</v>
      </c>
      <c r="I87" s="172">
        <v>0</v>
      </c>
      <c r="J87" s="172"/>
    </row>
    <row r="88" spans="1:10" ht="12.75">
      <c r="A88" s="169">
        <v>54</v>
      </c>
      <c r="B88" s="170" t="s">
        <v>119</v>
      </c>
      <c r="C88" s="171">
        <f t="shared" si="4"/>
        <v>1191457.700073924</v>
      </c>
      <c r="D88" s="171">
        <f t="shared" si="5"/>
        <v>1191458</v>
      </c>
      <c r="E88" s="172">
        <v>693840</v>
      </c>
      <c r="F88" s="172">
        <v>497617.70007392403</v>
      </c>
      <c r="G88" s="172">
        <f t="shared" si="6"/>
        <v>497618</v>
      </c>
      <c r="H88" s="172">
        <f t="shared" si="7"/>
        <v>0</v>
      </c>
      <c r="I88" s="172">
        <v>0</v>
      </c>
      <c r="J88" s="172"/>
    </row>
    <row r="89" spans="1:10" ht="12.75">
      <c r="A89" s="169">
        <v>55</v>
      </c>
      <c r="B89" s="170" t="s">
        <v>120</v>
      </c>
      <c r="C89" s="171">
        <f aca="true" t="shared" si="8" ref="C89:C122">E89+F89+I89+J89</f>
        <v>503864.89208545163</v>
      </c>
      <c r="D89" s="171">
        <f t="shared" si="5"/>
        <v>503865</v>
      </c>
      <c r="E89" s="172">
        <v>297360</v>
      </c>
      <c r="F89" s="172">
        <v>206504.89208545166</v>
      </c>
      <c r="G89" s="172">
        <f t="shared" si="6"/>
        <v>206505</v>
      </c>
      <c r="H89" s="172">
        <f t="shared" si="7"/>
        <v>0</v>
      </c>
      <c r="I89" s="172">
        <v>0</v>
      </c>
      <c r="J89" s="172"/>
    </row>
    <row r="90" spans="1:10" ht="12.75">
      <c r="A90" s="169">
        <v>56</v>
      </c>
      <c r="B90" s="170" t="s">
        <v>121</v>
      </c>
      <c r="C90" s="171">
        <f t="shared" si="8"/>
        <v>625039.6845000898</v>
      </c>
      <c r="D90" s="171">
        <f aca="true" t="shared" si="9" ref="D90:D122">E90+G90+H90+J90</f>
        <v>625040</v>
      </c>
      <c r="E90" s="172">
        <v>198240</v>
      </c>
      <c r="F90" s="172">
        <v>426799.68450008985</v>
      </c>
      <c r="G90" s="172">
        <f aca="true" t="shared" si="10" ref="G90:G121">ROUND(F90,0)</f>
        <v>426800</v>
      </c>
      <c r="H90" s="172">
        <f aca="true" t="shared" si="11" ref="H90:H122">ROUND(I90,0)</f>
        <v>0</v>
      </c>
      <c r="I90" s="172">
        <v>0</v>
      </c>
      <c r="J90" s="172"/>
    </row>
    <row r="91" spans="1:10" ht="12.75">
      <c r="A91" s="169">
        <v>57</v>
      </c>
      <c r="B91" s="170" t="s">
        <v>122</v>
      </c>
      <c r="C91" s="171">
        <f t="shared" si="8"/>
        <v>271520.41577305703</v>
      </c>
      <c r="D91" s="171">
        <f t="shared" si="9"/>
        <v>271520</v>
      </c>
      <c r="E91" s="172">
        <v>148680</v>
      </c>
      <c r="F91" s="172">
        <v>122840.41577305702</v>
      </c>
      <c r="G91" s="172">
        <f t="shared" si="10"/>
        <v>122840</v>
      </c>
      <c r="H91" s="172">
        <f t="shared" si="11"/>
        <v>0</v>
      </c>
      <c r="I91" s="172">
        <v>0</v>
      </c>
      <c r="J91" s="172"/>
    </row>
    <row r="92" spans="1:10" ht="12.75">
      <c r="A92" s="169">
        <v>58</v>
      </c>
      <c r="B92" s="170" t="s">
        <v>123</v>
      </c>
      <c r="C92" s="171">
        <f t="shared" si="8"/>
        <v>1322048.529621876</v>
      </c>
      <c r="D92" s="171">
        <f t="shared" si="9"/>
        <v>1322049</v>
      </c>
      <c r="E92" s="172">
        <v>1090320</v>
      </c>
      <c r="F92" s="172">
        <v>231728.52962187617</v>
      </c>
      <c r="G92" s="172">
        <f t="shared" si="10"/>
        <v>231729</v>
      </c>
      <c r="H92" s="172">
        <f t="shared" si="11"/>
        <v>0</v>
      </c>
      <c r="I92" s="172">
        <v>0</v>
      </c>
      <c r="J92" s="172"/>
    </row>
    <row r="93" spans="1:10" ht="12.75">
      <c r="A93" s="169">
        <v>59</v>
      </c>
      <c r="B93" s="170" t="s">
        <v>124</v>
      </c>
      <c r="C93" s="171">
        <f t="shared" si="8"/>
        <v>269091.3257415331</v>
      </c>
      <c r="D93" s="171">
        <f t="shared" si="9"/>
        <v>269091</v>
      </c>
      <c r="E93" s="172">
        <v>148680</v>
      </c>
      <c r="F93" s="172">
        <v>120411.3257415331</v>
      </c>
      <c r="G93" s="172">
        <f t="shared" si="10"/>
        <v>120411</v>
      </c>
      <c r="H93" s="172">
        <f t="shared" si="11"/>
        <v>0</v>
      </c>
      <c r="I93" s="172">
        <v>0</v>
      </c>
      <c r="J93" s="172"/>
    </row>
    <row r="94" spans="1:10" ht="12.75">
      <c r="A94" s="169">
        <v>60</v>
      </c>
      <c r="B94" s="170" t="s">
        <v>125</v>
      </c>
      <c r="C94" s="171">
        <f t="shared" si="8"/>
        <v>1088700.246092117</v>
      </c>
      <c r="D94" s="171">
        <f t="shared" si="9"/>
        <v>1088700</v>
      </c>
      <c r="E94" s="172">
        <v>396480</v>
      </c>
      <c r="F94" s="172">
        <v>692220.2460921169</v>
      </c>
      <c r="G94" s="172">
        <f t="shared" si="10"/>
        <v>692220</v>
      </c>
      <c r="H94" s="172">
        <f t="shared" si="11"/>
        <v>0</v>
      </c>
      <c r="I94" s="172">
        <v>0</v>
      </c>
      <c r="J94" s="172"/>
    </row>
    <row r="95" spans="1:10" ht="12.75">
      <c r="A95" s="169">
        <v>61</v>
      </c>
      <c r="B95" s="170" t="s">
        <v>126</v>
      </c>
      <c r="C95" s="171">
        <f t="shared" si="8"/>
        <v>890788.980893486</v>
      </c>
      <c r="D95" s="171">
        <f t="shared" si="9"/>
        <v>890789</v>
      </c>
      <c r="E95" s="172">
        <v>594720</v>
      </c>
      <c r="F95" s="172">
        <v>296068.98089348595</v>
      </c>
      <c r="G95" s="172">
        <f t="shared" si="10"/>
        <v>296069</v>
      </c>
      <c r="H95" s="172">
        <f t="shared" si="11"/>
        <v>0</v>
      </c>
      <c r="I95" s="172">
        <v>0</v>
      </c>
      <c r="J95" s="172"/>
    </row>
    <row r="96" spans="1:10" ht="12.75">
      <c r="A96" s="169">
        <v>62</v>
      </c>
      <c r="B96" s="170" t="s">
        <v>127</v>
      </c>
      <c r="C96" s="171">
        <f t="shared" si="8"/>
        <v>433115.19271313015</v>
      </c>
      <c r="D96" s="171">
        <f t="shared" si="9"/>
        <v>433115</v>
      </c>
      <c r="E96" s="172">
        <v>198240</v>
      </c>
      <c r="F96" s="172">
        <v>234875.19271313015</v>
      </c>
      <c r="G96" s="172">
        <f t="shared" si="10"/>
        <v>234875</v>
      </c>
      <c r="H96" s="172">
        <f t="shared" si="11"/>
        <v>0</v>
      </c>
      <c r="I96" s="172">
        <v>0</v>
      </c>
      <c r="J96" s="172"/>
    </row>
    <row r="97" spans="1:10" ht="12.75">
      <c r="A97" s="169">
        <v>63</v>
      </c>
      <c r="B97" s="170" t="s">
        <v>128</v>
      </c>
      <c r="C97" s="171">
        <f t="shared" si="8"/>
        <v>1022641.7373305294</v>
      </c>
      <c r="D97" s="171">
        <f t="shared" si="9"/>
        <v>1022642</v>
      </c>
      <c r="E97" s="172">
        <v>693840</v>
      </c>
      <c r="F97" s="172">
        <v>328801.7373305294</v>
      </c>
      <c r="G97" s="172">
        <f t="shared" si="10"/>
        <v>328802</v>
      </c>
      <c r="H97" s="172">
        <f t="shared" si="11"/>
        <v>0</v>
      </c>
      <c r="I97" s="172">
        <v>0</v>
      </c>
      <c r="J97" s="172"/>
    </row>
    <row r="98" spans="1:10" ht="12.75">
      <c r="A98" s="169">
        <v>64</v>
      </c>
      <c r="B98" s="170" t="s">
        <v>129</v>
      </c>
      <c r="C98" s="171">
        <f t="shared" si="8"/>
        <v>743898.1066239412</v>
      </c>
      <c r="D98" s="171">
        <f t="shared" si="9"/>
        <v>743898</v>
      </c>
      <c r="E98" s="172">
        <v>545160</v>
      </c>
      <c r="F98" s="172">
        <v>198738.1066239412</v>
      </c>
      <c r="G98" s="172">
        <f t="shared" si="10"/>
        <v>198738</v>
      </c>
      <c r="H98" s="172">
        <f t="shared" si="11"/>
        <v>0</v>
      </c>
      <c r="I98" s="172">
        <v>0</v>
      </c>
      <c r="J98" s="172"/>
    </row>
    <row r="99" spans="1:10" ht="12.75">
      <c r="A99" s="169">
        <v>65</v>
      </c>
      <c r="B99" s="170" t="s">
        <v>130</v>
      </c>
      <c r="C99" s="171">
        <f t="shared" si="8"/>
        <v>533350.5458866667</v>
      </c>
      <c r="D99" s="171">
        <f t="shared" si="9"/>
        <v>533351</v>
      </c>
      <c r="E99" s="172">
        <v>198240</v>
      </c>
      <c r="F99" s="172">
        <v>335110.54588666675</v>
      </c>
      <c r="G99" s="172">
        <f t="shared" si="10"/>
        <v>335111</v>
      </c>
      <c r="H99" s="172">
        <f t="shared" si="11"/>
        <v>0</v>
      </c>
      <c r="I99" s="172">
        <v>0</v>
      </c>
      <c r="J99" s="172"/>
    </row>
    <row r="100" spans="1:10" ht="12.75">
      <c r="A100" s="169">
        <v>66</v>
      </c>
      <c r="B100" s="170" t="s">
        <v>207</v>
      </c>
      <c r="C100" s="171">
        <f t="shared" si="8"/>
        <v>993376.0819280711</v>
      </c>
      <c r="D100" s="171">
        <f t="shared" si="9"/>
        <v>993376</v>
      </c>
      <c r="E100" s="172">
        <v>892080</v>
      </c>
      <c r="F100" s="172">
        <v>101296.08192807116</v>
      </c>
      <c r="G100" s="172">
        <f t="shared" si="10"/>
        <v>101296</v>
      </c>
      <c r="H100" s="172">
        <f t="shared" si="11"/>
        <v>0</v>
      </c>
      <c r="I100" s="172">
        <v>0</v>
      </c>
      <c r="J100" s="172"/>
    </row>
    <row r="101" spans="1:10" ht="12.75">
      <c r="A101" s="169">
        <v>67</v>
      </c>
      <c r="B101" s="170" t="s">
        <v>208</v>
      </c>
      <c r="C101" s="171">
        <f t="shared" si="8"/>
        <v>1346867.1471252833</v>
      </c>
      <c r="D101" s="171">
        <f t="shared" si="9"/>
        <v>1346867</v>
      </c>
      <c r="E101" s="172">
        <v>941640</v>
      </c>
      <c r="F101" s="172">
        <v>405227.14712528314</v>
      </c>
      <c r="G101" s="172">
        <f t="shared" si="10"/>
        <v>405227</v>
      </c>
      <c r="H101" s="172">
        <f t="shared" si="11"/>
        <v>0</v>
      </c>
      <c r="I101" s="172">
        <v>0</v>
      </c>
      <c r="J101" s="172"/>
    </row>
    <row r="102" spans="1:10" ht="12.75">
      <c r="A102" s="169">
        <v>68</v>
      </c>
      <c r="B102" s="170" t="s">
        <v>135</v>
      </c>
      <c r="C102" s="171">
        <f t="shared" si="8"/>
        <v>871401.3649923436</v>
      </c>
      <c r="D102" s="171">
        <f t="shared" si="9"/>
        <v>871401</v>
      </c>
      <c r="E102" s="172">
        <v>297360</v>
      </c>
      <c r="F102" s="172">
        <v>574041.3649923436</v>
      </c>
      <c r="G102" s="172">
        <f t="shared" si="10"/>
        <v>574041</v>
      </c>
      <c r="H102" s="172">
        <f t="shared" si="11"/>
        <v>0</v>
      </c>
      <c r="I102" s="172">
        <v>0</v>
      </c>
      <c r="J102" s="172"/>
    </row>
    <row r="103" spans="1:10" ht="12.75">
      <c r="A103" s="169">
        <v>69</v>
      </c>
      <c r="B103" s="170" t="s">
        <v>136</v>
      </c>
      <c r="C103" s="171">
        <f t="shared" si="8"/>
        <v>1715723.7494302453</v>
      </c>
      <c r="D103" s="171">
        <f t="shared" si="9"/>
        <v>1715724</v>
      </c>
      <c r="E103" s="172">
        <v>941640</v>
      </c>
      <c r="F103" s="172">
        <v>774083.7494302454</v>
      </c>
      <c r="G103" s="172">
        <f t="shared" si="10"/>
        <v>774084</v>
      </c>
      <c r="H103" s="172">
        <f t="shared" si="11"/>
        <v>0</v>
      </c>
      <c r="I103" s="172">
        <v>0</v>
      </c>
      <c r="J103" s="172"/>
    </row>
    <row r="104" spans="1:10" ht="12.75">
      <c r="A104" s="169">
        <v>70</v>
      </c>
      <c r="B104" s="170" t="s">
        <v>137</v>
      </c>
      <c r="C104" s="171">
        <f t="shared" si="8"/>
        <v>790976.0459198095</v>
      </c>
      <c r="D104" s="171">
        <f t="shared" si="9"/>
        <v>790976</v>
      </c>
      <c r="E104" s="172">
        <v>297360</v>
      </c>
      <c r="F104" s="172">
        <v>493616.04591980955</v>
      </c>
      <c r="G104" s="172">
        <f t="shared" si="10"/>
        <v>493616</v>
      </c>
      <c r="H104" s="172">
        <f t="shared" si="11"/>
        <v>0</v>
      </c>
      <c r="I104" s="172">
        <v>0</v>
      </c>
      <c r="J104" s="172"/>
    </row>
    <row r="105" spans="1:10" ht="12.75">
      <c r="A105" s="169">
        <v>71</v>
      </c>
      <c r="B105" s="170" t="s">
        <v>209</v>
      </c>
      <c r="C105" s="171">
        <f t="shared" si="8"/>
        <v>411430</v>
      </c>
      <c r="D105" s="171">
        <f t="shared" si="9"/>
        <v>411430</v>
      </c>
      <c r="E105" s="172">
        <v>396480</v>
      </c>
      <c r="F105" s="172">
        <v>14950</v>
      </c>
      <c r="G105" s="172">
        <f t="shared" si="10"/>
        <v>14950</v>
      </c>
      <c r="H105" s="172">
        <f t="shared" si="11"/>
        <v>0</v>
      </c>
      <c r="I105" s="172">
        <v>0</v>
      </c>
      <c r="J105" s="172"/>
    </row>
    <row r="106" spans="1:10" ht="12.75">
      <c r="A106" s="169">
        <v>72</v>
      </c>
      <c r="B106" s="170" t="s">
        <v>139</v>
      </c>
      <c r="C106" s="171">
        <f t="shared" si="8"/>
        <v>608612.165021294</v>
      </c>
      <c r="D106" s="171">
        <f t="shared" si="9"/>
        <v>608612</v>
      </c>
      <c r="E106" s="172">
        <v>396480</v>
      </c>
      <c r="F106" s="172">
        <v>212132.16502129403</v>
      </c>
      <c r="G106" s="172">
        <f t="shared" si="10"/>
        <v>212132</v>
      </c>
      <c r="H106" s="172">
        <f t="shared" si="11"/>
        <v>0</v>
      </c>
      <c r="I106" s="172">
        <v>0</v>
      </c>
      <c r="J106" s="172"/>
    </row>
    <row r="107" spans="1:10" ht="12.75">
      <c r="A107" s="169">
        <v>73</v>
      </c>
      <c r="B107" s="170" t="s">
        <v>140</v>
      </c>
      <c r="C107" s="171">
        <f t="shared" si="8"/>
        <v>368954.38150818716</v>
      </c>
      <c r="D107" s="171">
        <f t="shared" si="9"/>
        <v>368954</v>
      </c>
      <c r="E107" s="172">
        <v>297360</v>
      </c>
      <c r="F107" s="172">
        <v>71594.38150818716</v>
      </c>
      <c r="G107" s="172">
        <f t="shared" si="10"/>
        <v>71594</v>
      </c>
      <c r="H107" s="172">
        <f t="shared" si="11"/>
        <v>0</v>
      </c>
      <c r="I107" s="172">
        <v>0</v>
      </c>
      <c r="J107" s="172"/>
    </row>
    <row r="108" spans="1:10" ht="12.75">
      <c r="A108" s="169">
        <v>74</v>
      </c>
      <c r="B108" s="170" t="s">
        <v>141</v>
      </c>
      <c r="C108" s="171">
        <f t="shared" si="8"/>
        <v>909764.2758249469</v>
      </c>
      <c r="D108" s="171">
        <f t="shared" si="9"/>
        <v>909764</v>
      </c>
      <c r="E108" s="172">
        <v>495600</v>
      </c>
      <c r="F108" s="172">
        <v>414164.27582494693</v>
      </c>
      <c r="G108" s="172">
        <f t="shared" si="10"/>
        <v>414164</v>
      </c>
      <c r="H108" s="172">
        <f t="shared" si="11"/>
        <v>0</v>
      </c>
      <c r="I108" s="172">
        <v>0</v>
      </c>
      <c r="J108" s="172"/>
    </row>
    <row r="109" spans="1:10" ht="12.75">
      <c r="A109" s="169">
        <v>75</v>
      </c>
      <c r="B109" s="170" t="s">
        <v>142</v>
      </c>
      <c r="C109" s="171">
        <f t="shared" si="8"/>
        <v>538427.975634097</v>
      </c>
      <c r="D109" s="171">
        <f t="shared" si="9"/>
        <v>538428</v>
      </c>
      <c r="E109" s="172">
        <v>346920</v>
      </c>
      <c r="F109" s="172">
        <v>191507.975634097</v>
      </c>
      <c r="G109" s="172">
        <f t="shared" si="10"/>
        <v>191508</v>
      </c>
      <c r="H109" s="172">
        <f t="shared" si="11"/>
        <v>0</v>
      </c>
      <c r="I109" s="172">
        <v>0</v>
      </c>
      <c r="J109" s="172"/>
    </row>
    <row r="110" spans="1:10" ht="12.75">
      <c r="A110" s="169">
        <v>76</v>
      </c>
      <c r="B110" s="170" t="s">
        <v>143</v>
      </c>
      <c r="C110" s="171">
        <f t="shared" si="8"/>
        <v>937211.1349871894</v>
      </c>
      <c r="D110" s="171">
        <f t="shared" si="9"/>
        <v>937211</v>
      </c>
      <c r="E110" s="172">
        <v>644280</v>
      </c>
      <c r="F110" s="172">
        <v>292931.13498718943</v>
      </c>
      <c r="G110" s="172">
        <f t="shared" si="10"/>
        <v>292931</v>
      </c>
      <c r="H110" s="172">
        <f t="shared" si="11"/>
        <v>0</v>
      </c>
      <c r="I110" s="172">
        <v>0</v>
      </c>
      <c r="J110" s="172"/>
    </row>
    <row r="111" spans="1:10" ht="12.75">
      <c r="A111" s="169">
        <v>77</v>
      </c>
      <c r="B111" s="170" t="s">
        <v>144</v>
      </c>
      <c r="C111" s="171">
        <f t="shared" si="8"/>
        <v>794600.9923570901</v>
      </c>
      <c r="D111" s="171">
        <f t="shared" si="9"/>
        <v>794601</v>
      </c>
      <c r="E111" s="172">
        <v>594720</v>
      </c>
      <c r="F111" s="172">
        <v>199880.99235709006</v>
      </c>
      <c r="G111" s="172">
        <f t="shared" si="10"/>
        <v>199881</v>
      </c>
      <c r="H111" s="172">
        <f t="shared" si="11"/>
        <v>0</v>
      </c>
      <c r="I111" s="172">
        <v>0</v>
      </c>
      <c r="J111" s="172"/>
    </row>
    <row r="112" spans="1:10" ht="12.75">
      <c r="A112" s="169">
        <v>78</v>
      </c>
      <c r="B112" s="170" t="s">
        <v>145</v>
      </c>
      <c r="C112" s="171">
        <f t="shared" si="8"/>
        <v>355240.0322212144</v>
      </c>
      <c r="D112" s="171">
        <f t="shared" si="9"/>
        <v>355240</v>
      </c>
      <c r="E112" s="172">
        <v>247800</v>
      </c>
      <c r="F112" s="172">
        <v>107440.0322212144</v>
      </c>
      <c r="G112" s="172">
        <f t="shared" si="10"/>
        <v>107440</v>
      </c>
      <c r="H112" s="172">
        <f t="shared" si="11"/>
        <v>0</v>
      </c>
      <c r="I112" s="172">
        <v>0</v>
      </c>
      <c r="J112" s="172"/>
    </row>
    <row r="113" spans="1:10" ht="12.75">
      <c r="A113" s="169">
        <v>79</v>
      </c>
      <c r="B113" s="170" t="s">
        <v>146</v>
      </c>
      <c r="C113" s="171">
        <f t="shared" si="8"/>
        <v>919562.5473848155</v>
      </c>
      <c r="D113" s="171">
        <f t="shared" si="9"/>
        <v>919563</v>
      </c>
      <c r="E113" s="172">
        <v>545160</v>
      </c>
      <c r="F113" s="172">
        <v>374402.5473848156</v>
      </c>
      <c r="G113" s="172">
        <f t="shared" si="10"/>
        <v>374403</v>
      </c>
      <c r="H113" s="172">
        <f t="shared" si="11"/>
        <v>0</v>
      </c>
      <c r="I113" s="172">
        <v>0</v>
      </c>
      <c r="J113" s="172"/>
    </row>
    <row r="114" spans="1:10" ht="12.75">
      <c r="A114" s="169">
        <v>80</v>
      </c>
      <c r="B114" s="170" t="s">
        <v>147</v>
      </c>
      <c r="C114" s="171">
        <f t="shared" si="8"/>
        <v>894649.2902089043</v>
      </c>
      <c r="D114" s="171">
        <f t="shared" si="9"/>
        <v>894649</v>
      </c>
      <c r="E114" s="172">
        <v>545160</v>
      </c>
      <c r="F114" s="172">
        <v>349489.29020890425</v>
      </c>
      <c r="G114" s="172">
        <f t="shared" si="10"/>
        <v>349489</v>
      </c>
      <c r="H114" s="172">
        <f t="shared" si="11"/>
        <v>0</v>
      </c>
      <c r="I114" s="172">
        <v>0</v>
      </c>
      <c r="J114" s="172"/>
    </row>
    <row r="115" spans="1:10" ht="12.75">
      <c r="A115" s="169">
        <v>81</v>
      </c>
      <c r="B115" s="170" t="s">
        <v>148</v>
      </c>
      <c r="C115" s="171">
        <f t="shared" si="8"/>
        <v>390562.53955369495</v>
      </c>
      <c r="D115" s="171">
        <f t="shared" si="9"/>
        <v>390563</v>
      </c>
      <c r="E115" s="172">
        <v>198240</v>
      </c>
      <c r="F115" s="172">
        <v>192322.53955369495</v>
      </c>
      <c r="G115" s="172">
        <f t="shared" si="10"/>
        <v>192323</v>
      </c>
      <c r="H115" s="172">
        <f t="shared" si="11"/>
        <v>0</v>
      </c>
      <c r="I115" s="172">
        <v>0</v>
      </c>
      <c r="J115" s="172"/>
    </row>
    <row r="116" spans="1:10" ht="12.75">
      <c r="A116" s="169">
        <v>82</v>
      </c>
      <c r="B116" s="170" t="s">
        <v>149</v>
      </c>
      <c r="C116" s="171">
        <f t="shared" si="8"/>
        <v>615832.9799715211</v>
      </c>
      <c r="D116" s="171">
        <f t="shared" si="9"/>
        <v>615833</v>
      </c>
      <c r="E116" s="172">
        <v>396480</v>
      </c>
      <c r="F116" s="172">
        <v>219352.97997152107</v>
      </c>
      <c r="G116" s="172">
        <f t="shared" si="10"/>
        <v>219353</v>
      </c>
      <c r="H116" s="172">
        <f t="shared" si="11"/>
        <v>0</v>
      </c>
      <c r="I116" s="172">
        <v>0</v>
      </c>
      <c r="J116" s="172"/>
    </row>
    <row r="117" spans="1:10" ht="12.75">
      <c r="A117" s="169">
        <v>83</v>
      </c>
      <c r="B117" s="170" t="s">
        <v>150</v>
      </c>
      <c r="C117" s="171">
        <f t="shared" si="8"/>
        <v>145257.19493880717</v>
      </c>
      <c r="D117" s="171">
        <f t="shared" si="9"/>
        <v>145257</v>
      </c>
      <c r="E117" s="172">
        <v>49560</v>
      </c>
      <c r="F117" s="172">
        <v>95697.19493880715</v>
      </c>
      <c r="G117" s="172">
        <f t="shared" si="10"/>
        <v>95697</v>
      </c>
      <c r="H117" s="172">
        <f t="shared" si="11"/>
        <v>0</v>
      </c>
      <c r="I117" s="172">
        <v>0</v>
      </c>
      <c r="J117" s="172"/>
    </row>
    <row r="118" spans="1:10" ht="12.75">
      <c r="A118" s="169">
        <v>84</v>
      </c>
      <c r="B118" s="170" t="s">
        <v>151</v>
      </c>
      <c r="C118" s="171">
        <f t="shared" si="8"/>
        <v>620059.5296606803</v>
      </c>
      <c r="D118" s="171">
        <f t="shared" si="9"/>
        <v>620060</v>
      </c>
      <c r="E118" s="172">
        <v>247800</v>
      </c>
      <c r="F118" s="172">
        <v>372259.52966068033</v>
      </c>
      <c r="G118" s="172">
        <f t="shared" si="10"/>
        <v>372260</v>
      </c>
      <c r="H118" s="172">
        <f t="shared" si="11"/>
        <v>0</v>
      </c>
      <c r="I118" s="172">
        <v>0</v>
      </c>
      <c r="J118" s="172"/>
    </row>
    <row r="119" spans="1:10" ht="12.75">
      <c r="A119" s="169">
        <v>85</v>
      </c>
      <c r="B119" s="170" t="s">
        <v>152</v>
      </c>
      <c r="C119" s="171">
        <f t="shared" si="8"/>
        <v>1491663.2911082343</v>
      </c>
      <c r="D119" s="171">
        <f t="shared" si="9"/>
        <v>1491663</v>
      </c>
      <c r="E119" s="172">
        <v>594720</v>
      </c>
      <c r="F119" s="172">
        <v>896943.2911082342</v>
      </c>
      <c r="G119" s="172">
        <f t="shared" si="10"/>
        <v>896943</v>
      </c>
      <c r="H119" s="172">
        <f t="shared" si="11"/>
        <v>0</v>
      </c>
      <c r="I119" s="172">
        <v>0</v>
      </c>
      <c r="J119" s="172"/>
    </row>
    <row r="120" spans="1:10" ht="12.75">
      <c r="A120" s="169">
        <v>86</v>
      </c>
      <c r="B120" s="170" t="s">
        <v>153</v>
      </c>
      <c r="C120" s="171">
        <f t="shared" si="8"/>
        <v>673624.5208574547</v>
      </c>
      <c r="D120" s="171">
        <f t="shared" si="9"/>
        <v>673625</v>
      </c>
      <c r="E120" s="172">
        <v>446040</v>
      </c>
      <c r="F120" s="172">
        <v>227584.52085745469</v>
      </c>
      <c r="G120" s="172">
        <f t="shared" si="10"/>
        <v>227585</v>
      </c>
      <c r="H120" s="172">
        <f t="shared" si="11"/>
        <v>0</v>
      </c>
      <c r="I120" s="172">
        <v>0</v>
      </c>
      <c r="J120" s="172"/>
    </row>
    <row r="121" spans="1:10" ht="12.75">
      <c r="A121" s="169">
        <v>87</v>
      </c>
      <c r="B121" s="170" t="s">
        <v>154</v>
      </c>
      <c r="C121" s="171">
        <f t="shared" si="8"/>
        <v>564051.6193544185</v>
      </c>
      <c r="D121" s="171">
        <f t="shared" si="9"/>
        <v>564052</v>
      </c>
      <c r="E121" s="172">
        <v>148680</v>
      </c>
      <c r="F121" s="172">
        <v>415371.6193544184</v>
      </c>
      <c r="G121" s="172">
        <f t="shared" si="10"/>
        <v>415372</v>
      </c>
      <c r="H121" s="172">
        <f t="shared" si="11"/>
        <v>0</v>
      </c>
      <c r="I121" s="172">
        <v>0</v>
      </c>
      <c r="J121" s="172"/>
    </row>
    <row r="122" spans="1:10" ht="13.5" thickBot="1">
      <c r="A122" s="169">
        <v>88</v>
      </c>
      <c r="B122" s="173" t="s">
        <v>162</v>
      </c>
      <c r="C122" s="174">
        <f t="shared" si="8"/>
        <v>1021108.6878507718</v>
      </c>
      <c r="D122" s="171">
        <f t="shared" si="9"/>
        <v>1021105</v>
      </c>
      <c r="E122" s="174">
        <v>644280</v>
      </c>
      <c r="F122" s="174">
        <v>376828.6878507718</v>
      </c>
      <c r="G122" s="172">
        <v>376825</v>
      </c>
      <c r="H122" s="172">
        <f t="shared" si="11"/>
        <v>0</v>
      </c>
      <c r="I122" s="174">
        <v>0</v>
      </c>
      <c r="J122" s="174"/>
    </row>
  </sheetData>
  <mergeCells count="7">
    <mergeCell ref="A8:J8"/>
    <mergeCell ref="A9:J9"/>
    <mergeCell ref="E12:J12"/>
    <mergeCell ref="F1:J1"/>
    <mergeCell ref="A2:J2"/>
    <mergeCell ref="A3:J3"/>
    <mergeCell ref="A7:J7"/>
  </mergeCells>
  <printOptions/>
  <pageMargins left="0.75" right="0.75" top="1" bottom="1" header="0.5" footer="0.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B1">
      <selection activeCell="I16" sqref="I16"/>
    </sheetView>
  </sheetViews>
  <sheetFormatPr defaultColWidth="9.140625" defaultRowHeight="12.75"/>
  <cols>
    <col min="1" max="1" width="5.421875" style="0" customWidth="1"/>
    <col min="2" max="2" width="14.8515625" style="0" bestFit="1" customWidth="1"/>
    <col min="5" max="6" width="10.140625" style="0" bestFit="1" customWidth="1"/>
    <col min="7" max="7" width="11.140625" style="0" bestFit="1" customWidth="1"/>
    <col min="8" max="8" width="10.140625" style="0" bestFit="1" customWidth="1"/>
    <col min="9" max="10" width="11.140625" style="0" bestFit="1" customWidth="1"/>
  </cols>
  <sheetData>
    <row r="1" spans="1:10" ht="13.5" thickBot="1">
      <c r="A1" s="189"/>
      <c r="B1" s="157"/>
      <c r="C1" s="189" t="s">
        <v>28</v>
      </c>
      <c r="D1" s="189" t="s">
        <v>28</v>
      </c>
      <c r="E1" s="398" t="s">
        <v>278</v>
      </c>
      <c r="F1" s="399"/>
      <c r="G1" s="400"/>
      <c r="H1" s="189" t="s">
        <v>279</v>
      </c>
      <c r="I1" s="189" t="s">
        <v>284</v>
      </c>
      <c r="J1" s="189" t="s">
        <v>262</v>
      </c>
    </row>
    <row r="2" spans="1:10" ht="12.75">
      <c r="A2" s="191" t="s">
        <v>28</v>
      </c>
      <c r="B2" s="158" t="s">
        <v>176</v>
      </c>
      <c r="C2" s="191" t="s">
        <v>273</v>
      </c>
      <c r="D2" s="191" t="s">
        <v>273</v>
      </c>
      <c r="E2" s="191" t="s">
        <v>251</v>
      </c>
      <c r="F2" s="191" t="s">
        <v>251</v>
      </c>
      <c r="G2" s="191" t="s">
        <v>156</v>
      </c>
      <c r="H2" s="191" t="s">
        <v>280</v>
      </c>
      <c r="I2" s="191" t="s">
        <v>285</v>
      </c>
      <c r="J2" s="191" t="s">
        <v>281</v>
      </c>
    </row>
    <row r="3" spans="1:10" ht="12.75">
      <c r="A3" s="191" t="s">
        <v>283</v>
      </c>
      <c r="B3" s="148"/>
      <c r="C3" s="191" t="s">
        <v>274</v>
      </c>
      <c r="D3" s="191" t="s">
        <v>276</v>
      </c>
      <c r="E3" s="191" t="s">
        <v>255</v>
      </c>
      <c r="F3" s="191" t="s">
        <v>255</v>
      </c>
      <c r="G3" s="191" t="s">
        <v>277</v>
      </c>
      <c r="H3" s="191">
        <v>2004</v>
      </c>
      <c r="I3" s="191" t="s">
        <v>286</v>
      </c>
      <c r="J3" s="191" t="s">
        <v>282</v>
      </c>
    </row>
    <row r="4" spans="1:10" ht="13.5" thickBot="1">
      <c r="A4" s="219"/>
      <c r="B4" s="161"/>
      <c r="C4" s="219" t="s">
        <v>275</v>
      </c>
      <c r="D4" s="219" t="s">
        <v>185</v>
      </c>
      <c r="E4" s="219" t="s">
        <v>256</v>
      </c>
      <c r="F4" s="219" t="s">
        <v>257</v>
      </c>
      <c r="G4" s="219">
        <v>2004</v>
      </c>
      <c r="H4" s="219"/>
      <c r="I4" s="219">
        <v>2003</v>
      </c>
      <c r="J4" s="219"/>
    </row>
    <row r="5" spans="1:10" ht="13.5" thickBot="1">
      <c r="A5" s="222">
        <v>0</v>
      </c>
      <c r="B5" s="223">
        <v>1</v>
      </c>
      <c r="C5" s="224">
        <v>2</v>
      </c>
      <c r="D5" s="224">
        <v>3</v>
      </c>
      <c r="E5" s="224">
        <v>4</v>
      </c>
      <c r="F5" s="224">
        <v>5</v>
      </c>
      <c r="G5" s="224">
        <v>6</v>
      </c>
      <c r="H5" s="224">
        <v>7</v>
      </c>
      <c r="I5" s="224"/>
      <c r="J5" s="224">
        <v>8</v>
      </c>
    </row>
    <row r="6" spans="1:10" ht="12.75">
      <c r="A6" s="216"/>
      <c r="B6" s="212" t="s">
        <v>200</v>
      </c>
      <c r="C6" s="220">
        <f aca="true" t="shared" si="0" ref="C6:J6">C7+C8+C9</f>
        <v>15674</v>
      </c>
      <c r="D6" s="198">
        <f t="shared" si="0"/>
        <v>8998</v>
      </c>
      <c r="E6" s="198">
        <f t="shared" si="0"/>
        <v>20817515</v>
      </c>
      <c r="F6" s="198">
        <f t="shared" si="0"/>
        <v>17520516</v>
      </c>
      <c r="G6" s="198">
        <f t="shared" si="0"/>
        <v>226436648</v>
      </c>
      <c r="H6" s="198">
        <f t="shared" si="0"/>
        <v>37763364</v>
      </c>
      <c r="I6" s="198">
        <f>I7+I8+I9</f>
        <v>141082963.8735189</v>
      </c>
      <c r="J6" s="221">
        <f t="shared" si="0"/>
        <v>329756247.8735191</v>
      </c>
    </row>
    <row r="7" spans="1:10" ht="12.75">
      <c r="A7" s="217"/>
      <c r="B7" s="213" t="s">
        <v>201</v>
      </c>
      <c r="C7" s="205">
        <f>C10+C11+C12+C13</f>
        <v>2199</v>
      </c>
      <c r="D7" s="200">
        <f aca="true" t="shared" si="1" ref="D7:J7">D10+D11+D12+D13</f>
        <v>1033</v>
      </c>
      <c r="E7" s="200">
        <f t="shared" si="1"/>
        <v>2656665</v>
      </c>
      <c r="F7" s="200">
        <f t="shared" si="1"/>
        <v>2302815</v>
      </c>
      <c r="G7" s="200">
        <f t="shared" si="1"/>
        <v>29403030</v>
      </c>
      <c r="H7" s="200">
        <f t="shared" si="1"/>
        <v>4437855</v>
      </c>
      <c r="I7" s="200">
        <f>I10+I11+I12+I13</f>
        <v>25379729.644864082</v>
      </c>
      <c r="J7" s="206">
        <f t="shared" si="1"/>
        <v>50344904.64486408</v>
      </c>
    </row>
    <row r="8" spans="1:10" ht="12.75">
      <c r="A8" s="217"/>
      <c r="B8" s="213" t="s">
        <v>202</v>
      </c>
      <c r="C8" s="205">
        <f>C14+C15+C16+C17+C18+C19</f>
        <v>960</v>
      </c>
      <c r="D8" s="200">
        <f aca="true" t="shared" si="2" ref="D8:J8">D14+D15+D16+D17+D18+D19</f>
        <v>618</v>
      </c>
      <c r="E8" s="200">
        <f t="shared" si="2"/>
        <v>1759369</v>
      </c>
      <c r="F8" s="200">
        <f t="shared" si="2"/>
        <v>1504919</v>
      </c>
      <c r="G8" s="200">
        <f t="shared" si="2"/>
        <v>17842077</v>
      </c>
      <c r="H8" s="200">
        <f t="shared" si="2"/>
        <v>2741237</v>
      </c>
      <c r="I8" s="200">
        <f>I14+I15+I16+I17+I18+I19</f>
        <v>12073720.19659736</v>
      </c>
      <c r="J8" s="206">
        <f t="shared" si="2"/>
        <v>27174560.19659736</v>
      </c>
    </row>
    <row r="9" spans="1:10" ht="12.75">
      <c r="A9" s="217"/>
      <c r="B9" s="213" t="s">
        <v>203</v>
      </c>
      <c r="C9" s="205">
        <f>SUM(C20:C111)</f>
        <v>12515</v>
      </c>
      <c r="D9" s="200">
        <f aca="true" t="shared" si="3" ref="D9:J9">SUM(D20:D111)</f>
        <v>7347</v>
      </c>
      <c r="E9" s="200">
        <f t="shared" si="3"/>
        <v>16401481</v>
      </c>
      <c r="F9" s="200">
        <f t="shared" si="3"/>
        <v>13712782</v>
      </c>
      <c r="G9" s="200">
        <f t="shared" si="3"/>
        <v>179191541</v>
      </c>
      <c r="H9" s="200">
        <f t="shared" si="3"/>
        <v>30584272</v>
      </c>
      <c r="I9" s="200">
        <f>SUM(I20:I111)</f>
        <v>103629514.03205748</v>
      </c>
      <c r="J9" s="206">
        <f t="shared" si="3"/>
        <v>252236783.03205767</v>
      </c>
    </row>
    <row r="10" spans="1:10" ht="12.75">
      <c r="A10" s="217">
        <v>1</v>
      </c>
      <c r="B10" s="214" t="s">
        <v>58</v>
      </c>
      <c r="C10" s="207">
        <v>519</v>
      </c>
      <c r="D10" s="208">
        <v>170</v>
      </c>
      <c r="E10" s="208">
        <v>824528</v>
      </c>
      <c r="F10" s="208">
        <v>765028</v>
      </c>
      <c r="G10" s="208">
        <v>9477836</v>
      </c>
      <c r="H10" s="208">
        <v>1385819</v>
      </c>
      <c r="I10" s="225">
        <v>12974829.436159786</v>
      </c>
      <c r="J10" s="209">
        <f>G10-H10+I10</f>
        <v>21066846.436159786</v>
      </c>
    </row>
    <row r="11" spans="1:10" ht="12.75">
      <c r="A11" s="217">
        <v>2</v>
      </c>
      <c r="B11" s="214" t="s">
        <v>59</v>
      </c>
      <c r="C11" s="207">
        <v>91</v>
      </c>
      <c r="D11" s="208">
        <v>91</v>
      </c>
      <c r="E11" s="208">
        <v>169404</v>
      </c>
      <c r="F11" s="208">
        <v>137554</v>
      </c>
      <c r="G11" s="208">
        <v>1809898</v>
      </c>
      <c r="H11" s="208">
        <v>512613</v>
      </c>
      <c r="I11" s="225">
        <v>1183842.288878501</v>
      </c>
      <c r="J11" s="209">
        <f aca="true" t="shared" si="4" ref="J11:J74">G11-H11+I11</f>
        <v>2481127.288878501</v>
      </c>
    </row>
    <row r="12" spans="1:10" ht="12.75">
      <c r="A12" s="217">
        <v>3</v>
      </c>
      <c r="B12" s="214" t="s">
        <v>60</v>
      </c>
      <c r="C12" s="207">
        <v>716</v>
      </c>
      <c r="D12" s="208">
        <v>400</v>
      </c>
      <c r="E12" s="208">
        <v>772300</v>
      </c>
      <c r="F12" s="208">
        <v>640000</v>
      </c>
      <c r="G12" s="208">
        <v>8341500</v>
      </c>
      <c r="H12" s="208">
        <v>1185949</v>
      </c>
      <c r="I12" s="225">
        <v>5204918.163184102</v>
      </c>
      <c r="J12" s="209">
        <f t="shared" si="4"/>
        <v>12360469.163184103</v>
      </c>
    </row>
    <row r="13" spans="1:10" ht="12.75">
      <c r="A13" s="217">
        <v>4</v>
      </c>
      <c r="B13" s="214" t="s">
        <v>61</v>
      </c>
      <c r="C13" s="207">
        <v>873</v>
      </c>
      <c r="D13" s="208">
        <v>372</v>
      </c>
      <c r="E13" s="208">
        <v>890433</v>
      </c>
      <c r="F13" s="208">
        <v>760233</v>
      </c>
      <c r="G13" s="208">
        <v>9773796</v>
      </c>
      <c r="H13" s="208">
        <v>1353474</v>
      </c>
      <c r="I13" s="225">
        <v>6016139.756641692</v>
      </c>
      <c r="J13" s="209">
        <f t="shared" si="4"/>
        <v>14436461.756641692</v>
      </c>
    </row>
    <row r="14" spans="1:10" ht="12.75">
      <c r="A14" s="217">
        <v>1</v>
      </c>
      <c r="B14" s="214" t="s">
        <v>62</v>
      </c>
      <c r="C14" s="207">
        <v>136</v>
      </c>
      <c r="D14" s="208">
        <v>4</v>
      </c>
      <c r="E14" s="208">
        <v>227443</v>
      </c>
      <c r="F14" s="208">
        <v>226393</v>
      </c>
      <c r="G14" s="208">
        <v>2721966</v>
      </c>
      <c r="H14" s="208">
        <v>495897</v>
      </c>
      <c r="I14" s="225">
        <v>1468952.4990094588</v>
      </c>
      <c r="J14" s="209">
        <f t="shared" si="4"/>
        <v>3695021.499009459</v>
      </c>
    </row>
    <row r="15" spans="1:10" ht="12.75">
      <c r="A15" s="217">
        <v>2</v>
      </c>
      <c r="B15" s="214" t="s">
        <v>63</v>
      </c>
      <c r="C15" s="207">
        <v>154</v>
      </c>
      <c r="D15" s="208">
        <v>138</v>
      </c>
      <c r="E15" s="208">
        <v>489293</v>
      </c>
      <c r="F15" s="208">
        <v>397243</v>
      </c>
      <c r="G15" s="208">
        <v>3737965</v>
      </c>
      <c r="H15" s="208">
        <v>627070</v>
      </c>
      <c r="I15" s="225">
        <v>3208688.7900170037</v>
      </c>
      <c r="J15" s="209">
        <f t="shared" si="4"/>
        <v>6319583.790017003</v>
      </c>
    </row>
    <row r="16" spans="1:10" ht="12.75">
      <c r="A16" s="217">
        <v>3</v>
      </c>
      <c r="B16" s="214" t="s">
        <v>64</v>
      </c>
      <c r="C16" s="207">
        <v>173</v>
      </c>
      <c r="D16" s="208">
        <v>107</v>
      </c>
      <c r="E16" s="208">
        <v>322450</v>
      </c>
      <c r="F16" s="208">
        <v>285000</v>
      </c>
      <c r="G16" s="208">
        <v>3607250</v>
      </c>
      <c r="H16" s="208">
        <v>434277</v>
      </c>
      <c r="I16" s="225">
        <v>2055502.7276522156</v>
      </c>
      <c r="J16" s="209">
        <f t="shared" si="4"/>
        <v>5228475.727652215</v>
      </c>
    </row>
    <row r="17" spans="1:10" ht="12.75">
      <c r="A17" s="217">
        <v>4</v>
      </c>
      <c r="B17" s="214" t="s">
        <v>204</v>
      </c>
      <c r="C17" s="207">
        <v>256</v>
      </c>
      <c r="D17" s="208">
        <v>199</v>
      </c>
      <c r="E17" s="208">
        <v>414650</v>
      </c>
      <c r="F17" s="208">
        <v>345000</v>
      </c>
      <c r="G17" s="208">
        <v>4488250</v>
      </c>
      <c r="H17" s="208">
        <v>550358</v>
      </c>
      <c r="I17" s="225">
        <v>1961165.9037330595</v>
      </c>
      <c r="J17" s="209">
        <f t="shared" si="4"/>
        <v>5899057.90373306</v>
      </c>
    </row>
    <row r="18" spans="1:10" ht="12.75">
      <c r="A18" s="217">
        <v>5</v>
      </c>
      <c r="B18" s="214" t="s">
        <v>131</v>
      </c>
      <c r="C18" s="207">
        <v>170</v>
      </c>
      <c r="D18" s="208">
        <v>99</v>
      </c>
      <c r="E18" s="208">
        <v>238715</v>
      </c>
      <c r="F18" s="208">
        <v>204065</v>
      </c>
      <c r="G18" s="208">
        <v>2622030</v>
      </c>
      <c r="H18" s="208">
        <v>359285</v>
      </c>
      <c r="I18" s="225">
        <v>1715742.8193974772</v>
      </c>
      <c r="J18" s="209">
        <f t="shared" si="4"/>
        <v>3978487.8193974774</v>
      </c>
    </row>
    <row r="19" spans="1:10" ht="12.75">
      <c r="A19" s="217">
        <v>6</v>
      </c>
      <c r="B19" s="214" t="s">
        <v>205</v>
      </c>
      <c r="C19" s="207">
        <v>71</v>
      </c>
      <c r="D19" s="208">
        <v>71</v>
      </c>
      <c r="E19" s="208">
        <v>66818</v>
      </c>
      <c r="F19" s="208">
        <v>47218</v>
      </c>
      <c r="G19" s="208">
        <v>664616</v>
      </c>
      <c r="H19" s="208">
        <v>274350</v>
      </c>
      <c r="I19" s="225">
        <v>1663667.4567881457</v>
      </c>
      <c r="J19" s="209">
        <f t="shared" si="4"/>
        <v>2053933.4567881457</v>
      </c>
    </row>
    <row r="20" spans="1:10" ht="12.75">
      <c r="A20" s="217">
        <v>1</v>
      </c>
      <c r="B20" s="214" t="s">
        <v>65</v>
      </c>
      <c r="C20" s="207">
        <v>293</v>
      </c>
      <c r="D20" s="208">
        <v>210</v>
      </c>
      <c r="E20" s="208">
        <v>274141</v>
      </c>
      <c r="F20" s="208">
        <v>200641</v>
      </c>
      <c r="G20" s="208">
        <v>2775192</v>
      </c>
      <c r="H20" s="208">
        <v>515027</v>
      </c>
      <c r="I20" s="225">
        <v>1049585.6621512228</v>
      </c>
      <c r="J20" s="209">
        <f t="shared" si="4"/>
        <v>3309750.662151223</v>
      </c>
    </row>
    <row r="21" spans="1:10" ht="12.75">
      <c r="A21" s="217">
        <v>2</v>
      </c>
      <c r="B21" s="214" t="s">
        <v>66</v>
      </c>
      <c r="C21" s="207">
        <v>146</v>
      </c>
      <c r="D21" s="208">
        <v>68</v>
      </c>
      <c r="E21" s="208">
        <v>262739</v>
      </c>
      <c r="F21" s="208">
        <v>238939</v>
      </c>
      <c r="G21" s="208">
        <v>2986268</v>
      </c>
      <c r="H21" s="208">
        <v>453955</v>
      </c>
      <c r="I21" s="225">
        <v>-38789.20969358529</v>
      </c>
      <c r="J21" s="209">
        <f t="shared" si="4"/>
        <v>2493523.7903064145</v>
      </c>
    </row>
    <row r="22" spans="1:10" ht="12.75">
      <c r="A22" s="217">
        <v>3</v>
      </c>
      <c r="B22" s="214" t="s">
        <v>67</v>
      </c>
      <c r="C22" s="207">
        <v>201</v>
      </c>
      <c r="D22" s="208">
        <v>6</v>
      </c>
      <c r="E22" s="208">
        <v>204270</v>
      </c>
      <c r="F22" s="208">
        <v>202170</v>
      </c>
      <c r="G22" s="208">
        <v>2436540</v>
      </c>
      <c r="H22" s="208">
        <v>394699</v>
      </c>
      <c r="I22" s="225">
        <v>72211.05248331153</v>
      </c>
      <c r="J22" s="209">
        <f t="shared" si="4"/>
        <v>2114052.0524833114</v>
      </c>
    </row>
    <row r="23" spans="1:10" ht="12.75">
      <c r="A23" s="217">
        <v>4</v>
      </c>
      <c r="B23" s="214" t="s">
        <v>68</v>
      </c>
      <c r="C23" s="207">
        <v>112</v>
      </c>
      <c r="D23" s="208">
        <v>112</v>
      </c>
      <c r="E23" s="208">
        <v>189417</v>
      </c>
      <c r="F23" s="208">
        <v>150217</v>
      </c>
      <c r="G23" s="208">
        <v>1998604</v>
      </c>
      <c r="H23" s="208">
        <v>339331</v>
      </c>
      <c r="I23" s="225">
        <v>4394303.166359352</v>
      </c>
      <c r="J23" s="209">
        <f t="shared" si="4"/>
        <v>6053576.166359352</v>
      </c>
    </row>
    <row r="24" spans="1:10" ht="12.75">
      <c r="A24" s="217">
        <v>5</v>
      </c>
      <c r="B24" s="214" t="s">
        <v>69</v>
      </c>
      <c r="C24" s="207">
        <v>139</v>
      </c>
      <c r="D24" s="208">
        <v>139</v>
      </c>
      <c r="E24" s="208">
        <v>323650</v>
      </c>
      <c r="F24" s="208">
        <v>275000</v>
      </c>
      <c r="G24" s="208">
        <v>3543250</v>
      </c>
      <c r="H24" s="208">
        <v>388625</v>
      </c>
      <c r="I24" s="225">
        <v>6682485.254804308</v>
      </c>
      <c r="J24" s="209">
        <f t="shared" si="4"/>
        <v>9837110.254804308</v>
      </c>
    </row>
    <row r="25" spans="1:10" ht="12.75">
      <c r="A25" s="217">
        <v>6</v>
      </c>
      <c r="B25" s="214" t="s">
        <v>70</v>
      </c>
      <c r="C25" s="207">
        <v>52</v>
      </c>
      <c r="D25" s="208">
        <v>26</v>
      </c>
      <c r="E25" s="208">
        <v>52537</v>
      </c>
      <c r="F25" s="208">
        <v>43437</v>
      </c>
      <c r="G25" s="208">
        <v>566744</v>
      </c>
      <c r="H25" s="208">
        <v>224975</v>
      </c>
      <c r="I25" s="225">
        <v>836024.7567301049</v>
      </c>
      <c r="J25" s="209">
        <f t="shared" si="4"/>
        <v>1177793.7567301048</v>
      </c>
    </row>
    <row r="26" spans="1:10" ht="12.75">
      <c r="A26" s="217">
        <v>7</v>
      </c>
      <c r="B26" s="214" t="s">
        <v>71</v>
      </c>
      <c r="C26" s="207">
        <v>344</v>
      </c>
      <c r="D26" s="208">
        <v>200</v>
      </c>
      <c r="E26" s="208">
        <v>736708</v>
      </c>
      <c r="F26" s="208">
        <v>666708</v>
      </c>
      <c r="G26" s="208">
        <v>8350496</v>
      </c>
      <c r="H26" s="208">
        <v>876610</v>
      </c>
      <c r="I26" s="225">
        <v>2748528.582858024</v>
      </c>
      <c r="J26" s="209">
        <f t="shared" si="4"/>
        <v>10222414.582858024</v>
      </c>
    </row>
    <row r="27" spans="1:10" ht="12.75">
      <c r="A27" s="217">
        <v>8</v>
      </c>
      <c r="B27" s="214" t="s">
        <v>72</v>
      </c>
      <c r="C27" s="207">
        <v>452</v>
      </c>
      <c r="D27" s="208">
        <v>371</v>
      </c>
      <c r="E27" s="208">
        <v>1071613</v>
      </c>
      <c r="F27" s="208">
        <v>929513</v>
      </c>
      <c r="G27" s="208">
        <v>10639670</v>
      </c>
      <c r="H27" s="208">
        <v>1168697</v>
      </c>
      <c r="I27" s="225">
        <v>182649.09953096558</v>
      </c>
      <c r="J27" s="209">
        <f t="shared" si="4"/>
        <v>9653622.099530965</v>
      </c>
    </row>
    <row r="28" spans="1:10" ht="12.75">
      <c r="A28" s="217">
        <v>9</v>
      </c>
      <c r="B28" s="214" t="s">
        <v>73</v>
      </c>
      <c r="C28" s="207">
        <v>143</v>
      </c>
      <c r="D28" s="208">
        <v>143</v>
      </c>
      <c r="E28" s="208">
        <v>155050</v>
      </c>
      <c r="F28" s="208">
        <v>105000</v>
      </c>
      <c r="G28" s="208">
        <v>1510250</v>
      </c>
      <c r="H28" s="208">
        <v>222463</v>
      </c>
      <c r="I28" s="225">
        <v>2370505.1470799143</v>
      </c>
      <c r="J28" s="209">
        <f t="shared" si="4"/>
        <v>3658292.1470799143</v>
      </c>
    </row>
    <row r="29" spans="1:10" ht="12.75">
      <c r="A29" s="217">
        <v>10</v>
      </c>
      <c r="B29" s="214" t="s">
        <v>74</v>
      </c>
      <c r="C29" s="207">
        <v>244</v>
      </c>
      <c r="D29" s="208">
        <v>74</v>
      </c>
      <c r="E29" s="208">
        <v>344817</v>
      </c>
      <c r="F29" s="208">
        <v>318917</v>
      </c>
      <c r="G29" s="208">
        <v>3956504</v>
      </c>
      <c r="H29" s="208">
        <v>706761</v>
      </c>
      <c r="I29" s="225">
        <v>1967803.309897621</v>
      </c>
      <c r="J29" s="209">
        <f t="shared" si="4"/>
        <v>5217546.309897621</v>
      </c>
    </row>
    <row r="30" spans="1:10" ht="12.75">
      <c r="A30" s="217">
        <v>11</v>
      </c>
      <c r="B30" s="214" t="s">
        <v>75</v>
      </c>
      <c r="C30" s="207">
        <v>39</v>
      </c>
      <c r="D30" s="208">
        <v>12</v>
      </c>
      <c r="E30" s="208">
        <v>49200</v>
      </c>
      <c r="F30" s="208">
        <v>45000</v>
      </c>
      <c r="G30" s="208">
        <v>561000</v>
      </c>
      <c r="H30" s="208">
        <v>387162</v>
      </c>
      <c r="I30" s="225">
        <v>446985.448293548</v>
      </c>
      <c r="J30" s="209">
        <f t="shared" si="4"/>
        <v>620823.4482935481</v>
      </c>
    </row>
    <row r="31" spans="1:10" ht="12.75">
      <c r="A31" s="217">
        <v>12</v>
      </c>
      <c r="B31" s="214" t="s">
        <v>76</v>
      </c>
      <c r="C31" s="207">
        <v>226</v>
      </c>
      <c r="D31" s="208">
        <v>163</v>
      </c>
      <c r="E31" s="208">
        <v>277320</v>
      </c>
      <c r="F31" s="208">
        <v>277320</v>
      </c>
      <c r="G31" s="208">
        <v>3327840</v>
      </c>
      <c r="H31" s="208">
        <v>692712</v>
      </c>
      <c r="I31" s="225">
        <v>772440.2982049994</v>
      </c>
      <c r="J31" s="209">
        <f t="shared" si="4"/>
        <v>3407568.2982049994</v>
      </c>
    </row>
    <row r="32" spans="1:10" ht="12.75">
      <c r="A32" s="217">
        <v>13</v>
      </c>
      <c r="B32" s="214" t="s">
        <v>77</v>
      </c>
      <c r="C32" s="207">
        <v>152</v>
      </c>
      <c r="D32" s="208">
        <v>152</v>
      </c>
      <c r="E32" s="208">
        <v>247138</v>
      </c>
      <c r="F32" s="208">
        <v>193938</v>
      </c>
      <c r="G32" s="208">
        <v>2593256</v>
      </c>
      <c r="H32" s="208">
        <v>354448</v>
      </c>
      <c r="I32" s="225">
        <v>301439.64821786736</v>
      </c>
      <c r="J32" s="209">
        <f t="shared" si="4"/>
        <v>2540247.648217867</v>
      </c>
    </row>
    <row r="33" spans="1:10" ht="12.75">
      <c r="A33" s="217">
        <v>14</v>
      </c>
      <c r="B33" s="214" t="s">
        <v>249</v>
      </c>
      <c r="C33" s="207">
        <v>47</v>
      </c>
      <c r="D33" s="208">
        <v>47</v>
      </c>
      <c r="E33" s="208">
        <v>0</v>
      </c>
      <c r="F33" s="208"/>
      <c r="G33" s="208">
        <v>561421</v>
      </c>
      <c r="H33" s="208">
        <v>47272</v>
      </c>
      <c r="I33" s="225">
        <v>402706.1554487494</v>
      </c>
      <c r="J33" s="209">
        <f t="shared" si="4"/>
        <v>916855.1554487494</v>
      </c>
    </row>
    <row r="34" spans="1:10" ht="12.75">
      <c r="A34" s="217">
        <v>15</v>
      </c>
      <c r="B34" s="214" t="s">
        <v>78</v>
      </c>
      <c r="C34" s="207">
        <v>51</v>
      </c>
      <c r="D34" s="208">
        <v>50</v>
      </c>
      <c r="E34" s="208">
        <v>66611</v>
      </c>
      <c r="F34" s="208">
        <v>49111</v>
      </c>
      <c r="G34" s="208">
        <v>676832</v>
      </c>
      <c r="H34" s="208">
        <v>115167</v>
      </c>
      <c r="I34" s="225">
        <v>2343402.8226000736</v>
      </c>
      <c r="J34" s="209">
        <f t="shared" si="4"/>
        <v>2905067.8226000736</v>
      </c>
    </row>
    <row r="35" spans="1:10" ht="12.75">
      <c r="A35" s="217">
        <v>16</v>
      </c>
      <c r="B35" s="214" t="s">
        <v>79</v>
      </c>
      <c r="C35" s="207">
        <v>90</v>
      </c>
      <c r="D35" s="208">
        <v>33</v>
      </c>
      <c r="E35" s="208">
        <v>131685</v>
      </c>
      <c r="F35" s="208">
        <v>120135</v>
      </c>
      <c r="G35" s="208">
        <v>1499370</v>
      </c>
      <c r="H35" s="208">
        <v>287610</v>
      </c>
      <c r="I35" s="225">
        <v>558007.8684892384</v>
      </c>
      <c r="J35" s="209">
        <f t="shared" si="4"/>
        <v>1769767.8684892384</v>
      </c>
    </row>
    <row r="36" spans="1:10" ht="12.75">
      <c r="A36" s="217">
        <v>17</v>
      </c>
      <c r="B36" s="214" t="s">
        <v>80</v>
      </c>
      <c r="C36" s="207">
        <v>114</v>
      </c>
      <c r="D36" s="208">
        <v>43</v>
      </c>
      <c r="E36" s="208">
        <v>61720</v>
      </c>
      <c r="F36" s="208">
        <v>46670</v>
      </c>
      <c r="G36" s="208">
        <v>635290</v>
      </c>
      <c r="H36" s="208">
        <v>207368</v>
      </c>
      <c r="I36" s="225">
        <v>150941.68417908798</v>
      </c>
      <c r="J36" s="209">
        <f t="shared" si="4"/>
        <v>578863.684179088</v>
      </c>
    </row>
    <row r="37" spans="1:10" ht="12.75">
      <c r="A37" s="217">
        <v>18</v>
      </c>
      <c r="B37" s="214" t="s">
        <v>81</v>
      </c>
      <c r="C37" s="207">
        <v>77</v>
      </c>
      <c r="D37" s="208">
        <v>77</v>
      </c>
      <c r="E37" s="208">
        <v>117270</v>
      </c>
      <c r="F37" s="208">
        <v>93920</v>
      </c>
      <c r="G37" s="208">
        <v>1243790</v>
      </c>
      <c r="H37" s="208">
        <v>142954</v>
      </c>
      <c r="I37" s="225">
        <v>627648.4045424776</v>
      </c>
      <c r="J37" s="209">
        <f t="shared" si="4"/>
        <v>1728484.4045424776</v>
      </c>
    </row>
    <row r="38" spans="1:10" ht="12.75">
      <c r="A38" s="217">
        <v>19</v>
      </c>
      <c r="B38" s="214" t="s">
        <v>82</v>
      </c>
      <c r="C38" s="207">
        <v>296</v>
      </c>
      <c r="D38" s="208">
        <v>225</v>
      </c>
      <c r="E38" s="208">
        <v>350099</v>
      </c>
      <c r="F38" s="208"/>
      <c r="G38" s="208">
        <v>1750495</v>
      </c>
      <c r="H38" s="208">
        <v>491085</v>
      </c>
      <c r="I38" s="225">
        <v>836460.3433626412</v>
      </c>
      <c r="J38" s="209">
        <f t="shared" si="4"/>
        <v>2095870.343362641</v>
      </c>
    </row>
    <row r="39" spans="1:10" ht="12.75">
      <c r="A39" s="217">
        <v>20</v>
      </c>
      <c r="B39" s="214" t="s">
        <v>83</v>
      </c>
      <c r="C39" s="207">
        <v>57</v>
      </c>
      <c r="D39" s="208">
        <v>10</v>
      </c>
      <c r="E39" s="208">
        <v>75395</v>
      </c>
      <c r="F39" s="208">
        <v>71895</v>
      </c>
      <c r="G39" s="208">
        <v>880240</v>
      </c>
      <c r="H39" s="208">
        <v>184073</v>
      </c>
      <c r="I39" s="225">
        <v>216376.3577553327</v>
      </c>
      <c r="J39" s="209">
        <f t="shared" si="4"/>
        <v>912543.3577553327</v>
      </c>
    </row>
    <row r="40" spans="1:10" ht="12.75">
      <c r="A40" s="217">
        <v>21</v>
      </c>
      <c r="B40" s="214" t="s">
        <v>84</v>
      </c>
      <c r="C40" s="207">
        <v>43</v>
      </c>
      <c r="D40" s="208">
        <v>43</v>
      </c>
      <c r="E40" s="208">
        <v>61326</v>
      </c>
      <c r="F40" s="208">
        <v>46276</v>
      </c>
      <c r="G40" s="208">
        <v>630562</v>
      </c>
      <c r="H40" s="208">
        <v>78416</v>
      </c>
      <c r="I40" s="225">
        <v>408521.0555805234</v>
      </c>
      <c r="J40" s="209">
        <f t="shared" si="4"/>
        <v>960667.0555805233</v>
      </c>
    </row>
    <row r="41" spans="1:10" ht="12.75">
      <c r="A41" s="217">
        <v>22</v>
      </c>
      <c r="B41" s="214" t="s">
        <v>85</v>
      </c>
      <c r="C41" s="207">
        <v>55</v>
      </c>
      <c r="D41" s="208">
        <v>10</v>
      </c>
      <c r="E41" s="208">
        <v>76238</v>
      </c>
      <c r="F41" s="208">
        <v>72738</v>
      </c>
      <c r="G41" s="208">
        <v>890356</v>
      </c>
      <c r="H41" s="208">
        <v>459629</v>
      </c>
      <c r="I41" s="225">
        <v>129791.60771686678</v>
      </c>
      <c r="J41" s="209">
        <f t="shared" si="4"/>
        <v>560518.6077168668</v>
      </c>
    </row>
    <row r="42" spans="1:10" ht="12.75">
      <c r="A42" s="217">
        <v>23</v>
      </c>
      <c r="B42" s="214" t="s">
        <v>86</v>
      </c>
      <c r="C42" s="207">
        <v>74</v>
      </c>
      <c r="D42" s="208">
        <v>40</v>
      </c>
      <c r="E42" s="208">
        <v>119000</v>
      </c>
      <c r="F42" s="208">
        <v>105000</v>
      </c>
      <c r="G42" s="208">
        <v>1330000</v>
      </c>
      <c r="H42" s="208">
        <v>357630</v>
      </c>
      <c r="I42" s="225">
        <v>975109.1842655785</v>
      </c>
      <c r="J42" s="209">
        <f t="shared" si="4"/>
        <v>1947479.1842655786</v>
      </c>
    </row>
    <row r="43" spans="1:10" ht="12.75">
      <c r="A43" s="217">
        <v>24</v>
      </c>
      <c r="B43" s="214" t="s">
        <v>248</v>
      </c>
      <c r="C43" s="207">
        <v>51</v>
      </c>
      <c r="D43" s="208">
        <v>26</v>
      </c>
      <c r="E43" s="208">
        <v>0</v>
      </c>
      <c r="F43" s="208"/>
      <c r="G43" s="208">
        <v>448350</v>
      </c>
      <c r="H43" s="208"/>
      <c r="I43" s="225">
        <v>24968.726863228043</v>
      </c>
      <c r="J43" s="209">
        <f t="shared" si="4"/>
        <v>473318.726863228</v>
      </c>
    </row>
    <row r="44" spans="1:10" ht="12.75">
      <c r="A44" s="217">
        <v>25</v>
      </c>
      <c r="B44" s="214" t="s">
        <v>87</v>
      </c>
      <c r="C44" s="207">
        <v>16</v>
      </c>
      <c r="D44" s="208">
        <v>2</v>
      </c>
      <c r="E44" s="208">
        <v>15440</v>
      </c>
      <c r="F44" s="208">
        <v>14740</v>
      </c>
      <c r="G44" s="208">
        <v>180380</v>
      </c>
      <c r="H44" s="208">
        <v>179983</v>
      </c>
      <c r="I44" s="225">
        <v>633935.0355775757</v>
      </c>
      <c r="J44" s="209">
        <f t="shared" si="4"/>
        <v>634332.0355775757</v>
      </c>
    </row>
    <row r="45" spans="1:10" ht="12.75">
      <c r="A45" s="217">
        <v>26</v>
      </c>
      <c r="B45" s="214" t="s">
        <v>88</v>
      </c>
      <c r="C45" s="207">
        <v>60</v>
      </c>
      <c r="D45" s="208">
        <v>19</v>
      </c>
      <c r="E45" s="208">
        <v>55230</v>
      </c>
      <c r="F45" s="208">
        <v>55230</v>
      </c>
      <c r="G45" s="208">
        <v>662760</v>
      </c>
      <c r="H45" s="208">
        <v>176036</v>
      </c>
      <c r="I45" s="225">
        <v>1487785.11441795</v>
      </c>
      <c r="J45" s="209">
        <f t="shared" si="4"/>
        <v>1974509.11441795</v>
      </c>
    </row>
    <row r="46" spans="1:10" ht="12.75">
      <c r="A46" s="217">
        <v>27</v>
      </c>
      <c r="B46" s="214" t="s">
        <v>89</v>
      </c>
      <c r="C46" s="207">
        <v>21</v>
      </c>
      <c r="D46" s="208">
        <v>15</v>
      </c>
      <c r="E46" s="208">
        <v>28110</v>
      </c>
      <c r="F46" s="208">
        <v>22860</v>
      </c>
      <c r="G46" s="208">
        <v>300570</v>
      </c>
      <c r="H46" s="208">
        <v>92462</v>
      </c>
      <c r="I46" s="225">
        <v>678160.6179167406</v>
      </c>
      <c r="J46" s="209">
        <f t="shared" si="4"/>
        <v>886268.6179167406</v>
      </c>
    </row>
    <row r="47" spans="1:10" ht="12.75">
      <c r="A47" s="217">
        <v>28</v>
      </c>
      <c r="B47" s="214" t="s">
        <v>90</v>
      </c>
      <c r="C47" s="207">
        <v>166</v>
      </c>
      <c r="D47" s="208">
        <v>67</v>
      </c>
      <c r="E47" s="208">
        <v>173450</v>
      </c>
      <c r="F47" s="208">
        <v>150000</v>
      </c>
      <c r="G47" s="208">
        <v>1917250</v>
      </c>
      <c r="H47" s="208">
        <v>232530</v>
      </c>
      <c r="I47" s="225">
        <v>1727537.9869658656</v>
      </c>
      <c r="J47" s="209">
        <f t="shared" si="4"/>
        <v>3412257.986965866</v>
      </c>
    </row>
    <row r="48" spans="1:10" ht="12.75">
      <c r="A48" s="217">
        <v>29</v>
      </c>
      <c r="B48" s="214" t="s">
        <v>91</v>
      </c>
      <c r="C48" s="207">
        <v>0</v>
      </c>
      <c r="D48" s="208">
        <v>0</v>
      </c>
      <c r="E48" s="208">
        <v>14122</v>
      </c>
      <c r="F48" s="208">
        <v>13422</v>
      </c>
      <c r="G48" s="208">
        <v>164564</v>
      </c>
      <c r="H48" s="208">
        <v>116593</v>
      </c>
      <c r="I48" s="225">
        <v>1783170.3978571224</v>
      </c>
      <c r="J48" s="209">
        <f t="shared" si="4"/>
        <v>1831141.3978571224</v>
      </c>
    </row>
    <row r="49" spans="1:10" ht="12.75">
      <c r="A49" s="217">
        <v>30</v>
      </c>
      <c r="B49" s="214" t="s">
        <v>92</v>
      </c>
      <c r="C49" s="207">
        <v>56</v>
      </c>
      <c r="D49" s="208">
        <v>1</v>
      </c>
      <c r="E49" s="208">
        <v>89216</v>
      </c>
      <c r="F49" s="208">
        <v>89216</v>
      </c>
      <c r="G49" s="208">
        <v>1070592</v>
      </c>
      <c r="H49" s="208">
        <v>166970</v>
      </c>
      <c r="I49" s="225">
        <v>2543276.685807688</v>
      </c>
      <c r="J49" s="209">
        <f t="shared" si="4"/>
        <v>3446898.685807688</v>
      </c>
    </row>
    <row r="50" spans="1:10" ht="12.75">
      <c r="A50" s="217">
        <v>31</v>
      </c>
      <c r="B50" s="214" t="s">
        <v>93</v>
      </c>
      <c r="C50" s="207">
        <v>372</v>
      </c>
      <c r="D50" s="208">
        <v>104</v>
      </c>
      <c r="E50" s="208">
        <v>165256</v>
      </c>
      <c r="F50" s="208">
        <v>136906</v>
      </c>
      <c r="G50" s="208">
        <v>1784622</v>
      </c>
      <c r="H50" s="208">
        <v>438700</v>
      </c>
      <c r="I50" s="225">
        <v>1380419.887767504</v>
      </c>
      <c r="J50" s="209">
        <f t="shared" si="4"/>
        <v>2726341.887767504</v>
      </c>
    </row>
    <row r="51" spans="1:10" ht="12.75">
      <c r="A51" s="217">
        <v>32</v>
      </c>
      <c r="B51" s="214" t="s">
        <v>94</v>
      </c>
      <c r="C51" s="207">
        <v>95</v>
      </c>
      <c r="D51" s="208">
        <v>95</v>
      </c>
      <c r="E51" s="208">
        <v>133250</v>
      </c>
      <c r="F51" s="208">
        <v>100000</v>
      </c>
      <c r="G51" s="208">
        <v>1366250</v>
      </c>
      <c r="H51" s="208">
        <v>223018</v>
      </c>
      <c r="I51" s="225">
        <v>643195.2989445375</v>
      </c>
      <c r="J51" s="209">
        <f t="shared" si="4"/>
        <v>1786427.2989445375</v>
      </c>
    </row>
    <row r="52" spans="1:10" ht="12.75">
      <c r="A52" s="217">
        <v>33</v>
      </c>
      <c r="B52" s="214" t="s">
        <v>95</v>
      </c>
      <c r="C52" s="207">
        <v>154</v>
      </c>
      <c r="D52" s="208">
        <v>154</v>
      </c>
      <c r="E52" s="208">
        <v>203096</v>
      </c>
      <c r="F52" s="208">
        <v>149196</v>
      </c>
      <c r="G52" s="208">
        <v>2059852</v>
      </c>
      <c r="H52" s="208">
        <v>402590</v>
      </c>
      <c r="I52" s="225">
        <v>775369.7540965852</v>
      </c>
      <c r="J52" s="209">
        <f t="shared" si="4"/>
        <v>2432631.7540965853</v>
      </c>
    </row>
    <row r="53" spans="1:10" ht="12.75">
      <c r="A53" s="217">
        <v>34</v>
      </c>
      <c r="B53" s="214" t="s">
        <v>96</v>
      </c>
      <c r="C53" s="207">
        <v>206</v>
      </c>
      <c r="D53" s="208">
        <v>183</v>
      </c>
      <c r="E53" s="208">
        <v>307050</v>
      </c>
      <c r="F53" s="208">
        <v>243000</v>
      </c>
      <c r="G53" s="208">
        <v>3236250</v>
      </c>
      <c r="H53" s="208">
        <v>374638</v>
      </c>
      <c r="I53" s="225">
        <v>781037.4194317054</v>
      </c>
      <c r="J53" s="209">
        <f t="shared" si="4"/>
        <v>3642649.4194317055</v>
      </c>
    </row>
    <row r="54" spans="1:10" ht="12.75">
      <c r="A54" s="217">
        <v>35</v>
      </c>
      <c r="B54" s="214" t="s">
        <v>97</v>
      </c>
      <c r="C54" s="207">
        <v>198</v>
      </c>
      <c r="D54" s="208">
        <v>191</v>
      </c>
      <c r="E54" s="208">
        <v>355238</v>
      </c>
      <c r="F54" s="208">
        <v>288388</v>
      </c>
      <c r="G54" s="208">
        <v>3794906</v>
      </c>
      <c r="H54" s="208">
        <v>674668</v>
      </c>
      <c r="I54" s="225">
        <v>1280913.508656656</v>
      </c>
      <c r="J54" s="209">
        <f t="shared" si="4"/>
        <v>4401151.508656656</v>
      </c>
    </row>
    <row r="55" spans="1:10" ht="12.75">
      <c r="A55" s="217">
        <v>36</v>
      </c>
      <c r="B55" s="214" t="s">
        <v>98</v>
      </c>
      <c r="C55" s="207">
        <v>130</v>
      </c>
      <c r="D55" s="208">
        <v>70</v>
      </c>
      <c r="E55" s="208">
        <v>179000</v>
      </c>
      <c r="F55" s="208">
        <v>130000</v>
      </c>
      <c r="G55" s="208">
        <v>1805000</v>
      </c>
      <c r="H55" s="208">
        <v>456773</v>
      </c>
      <c r="I55" s="225">
        <v>3882710.1624791455</v>
      </c>
      <c r="J55" s="209">
        <f t="shared" si="4"/>
        <v>5230937.162479145</v>
      </c>
    </row>
    <row r="56" spans="1:10" ht="12.75">
      <c r="A56" s="217">
        <v>37</v>
      </c>
      <c r="B56" s="214" t="s">
        <v>99</v>
      </c>
      <c r="C56" s="207">
        <v>85</v>
      </c>
      <c r="D56" s="208">
        <v>0</v>
      </c>
      <c r="E56" s="208">
        <v>74449</v>
      </c>
      <c r="F56" s="208">
        <v>74449</v>
      </c>
      <c r="G56" s="208">
        <v>893388</v>
      </c>
      <c r="H56" s="208">
        <v>193833</v>
      </c>
      <c r="I56" s="225">
        <v>1654175.6650421359</v>
      </c>
      <c r="J56" s="209">
        <f t="shared" si="4"/>
        <v>2353730.665042136</v>
      </c>
    </row>
    <row r="57" spans="1:10" ht="12.75">
      <c r="A57" s="217">
        <v>38</v>
      </c>
      <c r="B57" s="214" t="s">
        <v>100</v>
      </c>
      <c r="C57" s="207">
        <v>71</v>
      </c>
      <c r="D57" s="208">
        <v>27</v>
      </c>
      <c r="E57" s="208">
        <v>113450</v>
      </c>
      <c r="F57" s="208">
        <v>104000</v>
      </c>
      <c r="G57" s="208">
        <v>1295250</v>
      </c>
      <c r="H57" s="208">
        <v>338129</v>
      </c>
      <c r="I57" s="225">
        <v>1244118.6378517097</v>
      </c>
      <c r="J57" s="209">
        <f t="shared" si="4"/>
        <v>2201239.6378517095</v>
      </c>
    </row>
    <row r="58" spans="1:10" ht="12.75">
      <c r="A58" s="217">
        <v>39</v>
      </c>
      <c r="B58" s="214" t="s">
        <v>101</v>
      </c>
      <c r="C58" s="207">
        <v>69</v>
      </c>
      <c r="D58" s="208">
        <v>49</v>
      </c>
      <c r="E58" s="208">
        <v>115695</v>
      </c>
      <c r="F58" s="208">
        <v>98545</v>
      </c>
      <c r="G58" s="208">
        <v>1268290</v>
      </c>
      <c r="H58" s="208">
        <v>288082</v>
      </c>
      <c r="I58" s="225">
        <v>1205047.8051818598</v>
      </c>
      <c r="J58" s="209">
        <f t="shared" si="4"/>
        <v>2185255.80518186</v>
      </c>
    </row>
    <row r="59" spans="1:10" ht="12.75">
      <c r="A59" s="217">
        <v>40</v>
      </c>
      <c r="B59" s="214" t="s">
        <v>102</v>
      </c>
      <c r="C59" s="207">
        <v>153</v>
      </c>
      <c r="D59" s="208">
        <v>147</v>
      </c>
      <c r="E59" s="208">
        <v>163963</v>
      </c>
      <c r="F59" s="208">
        <v>112513</v>
      </c>
      <c r="G59" s="208">
        <v>1607406</v>
      </c>
      <c r="H59" s="208">
        <v>290663</v>
      </c>
      <c r="I59" s="225">
        <v>1040773.3562485016</v>
      </c>
      <c r="J59" s="209">
        <f t="shared" si="4"/>
        <v>2357516.3562485017</v>
      </c>
    </row>
    <row r="60" spans="1:10" ht="12.75">
      <c r="A60" s="217">
        <v>41</v>
      </c>
      <c r="B60" s="214" t="s">
        <v>103</v>
      </c>
      <c r="C60" s="207">
        <v>482</v>
      </c>
      <c r="D60" s="208">
        <v>382</v>
      </c>
      <c r="E60" s="208">
        <v>618824</v>
      </c>
      <c r="F60" s="208">
        <v>485124</v>
      </c>
      <c r="G60" s="208">
        <v>6489988</v>
      </c>
      <c r="H60" s="208">
        <v>711619</v>
      </c>
      <c r="I60" s="225">
        <v>272472.9379377976</v>
      </c>
      <c r="J60" s="209">
        <f t="shared" si="4"/>
        <v>6050841.937937798</v>
      </c>
    </row>
    <row r="61" spans="1:10" ht="12.75">
      <c r="A61" s="217">
        <v>42</v>
      </c>
      <c r="B61" s="214" t="s">
        <v>104</v>
      </c>
      <c r="C61" s="207">
        <v>182</v>
      </c>
      <c r="D61" s="208">
        <v>169</v>
      </c>
      <c r="E61" s="208">
        <v>361823</v>
      </c>
      <c r="F61" s="208">
        <v>302673</v>
      </c>
      <c r="G61" s="208">
        <v>3927826</v>
      </c>
      <c r="H61" s="208">
        <v>434290</v>
      </c>
      <c r="I61" s="225">
        <v>838447.4235772772</v>
      </c>
      <c r="J61" s="209">
        <f t="shared" si="4"/>
        <v>4331983.423577277</v>
      </c>
    </row>
    <row r="62" spans="1:10" ht="12.75">
      <c r="A62" s="217">
        <v>43</v>
      </c>
      <c r="B62" s="214" t="s">
        <v>105</v>
      </c>
      <c r="C62" s="207">
        <v>111</v>
      </c>
      <c r="D62" s="208">
        <v>54</v>
      </c>
      <c r="E62" s="208">
        <v>181705</v>
      </c>
      <c r="F62" s="208">
        <v>162805</v>
      </c>
      <c r="G62" s="208">
        <v>2048160</v>
      </c>
      <c r="H62" s="208">
        <v>464364</v>
      </c>
      <c r="I62" s="225">
        <v>298646.16300651175</v>
      </c>
      <c r="J62" s="209">
        <f t="shared" si="4"/>
        <v>1882442.1630065117</v>
      </c>
    </row>
    <row r="63" spans="1:10" ht="12.75">
      <c r="A63" s="217">
        <v>44</v>
      </c>
      <c r="B63" s="214" t="s">
        <v>106</v>
      </c>
      <c r="C63" s="207">
        <v>126</v>
      </c>
      <c r="D63" s="208">
        <v>126</v>
      </c>
      <c r="E63" s="208">
        <v>160634</v>
      </c>
      <c r="F63" s="208">
        <v>116534</v>
      </c>
      <c r="G63" s="208">
        <v>1618908</v>
      </c>
      <c r="H63" s="208">
        <v>435039</v>
      </c>
      <c r="I63" s="225">
        <v>441628.92349722027</v>
      </c>
      <c r="J63" s="209">
        <f t="shared" si="4"/>
        <v>1625497.9234972203</v>
      </c>
    </row>
    <row r="64" spans="1:10" ht="12.75">
      <c r="A64" s="217">
        <v>45</v>
      </c>
      <c r="B64" s="214" t="s">
        <v>107</v>
      </c>
      <c r="C64" s="207">
        <v>147</v>
      </c>
      <c r="D64" s="208">
        <v>141</v>
      </c>
      <c r="E64" s="208">
        <v>227237</v>
      </c>
      <c r="F64" s="208">
        <v>177887</v>
      </c>
      <c r="G64" s="208">
        <v>2381394</v>
      </c>
      <c r="H64" s="208">
        <v>459761</v>
      </c>
      <c r="I64" s="225">
        <v>2071483.80292383</v>
      </c>
      <c r="J64" s="209">
        <f t="shared" si="4"/>
        <v>3993116.80292383</v>
      </c>
    </row>
    <row r="65" spans="1:10" ht="12.75">
      <c r="A65" s="217">
        <v>46</v>
      </c>
      <c r="B65" s="214" t="s">
        <v>108</v>
      </c>
      <c r="C65" s="207">
        <v>42</v>
      </c>
      <c r="D65" s="208">
        <v>42</v>
      </c>
      <c r="E65" s="208">
        <v>43384</v>
      </c>
      <c r="F65" s="208">
        <v>28684</v>
      </c>
      <c r="G65" s="208">
        <v>417708</v>
      </c>
      <c r="H65" s="208">
        <v>72469</v>
      </c>
      <c r="I65" s="225">
        <v>276075.54241287353</v>
      </c>
      <c r="J65" s="209">
        <f t="shared" si="4"/>
        <v>621314.5424128736</v>
      </c>
    </row>
    <row r="66" spans="1:10" ht="12.75">
      <c r="A66" s="217">
        <v>47</v>
      </c>
      <c r="B66" s="214" t="s">
        <v>109</v>
      </c>
      <c r="C66" s="207">
        <v>69</v>
      </c>
      <c r="D66" s="208">
        <v>7</v>
      </c>
      <c r="E66" s="208">
        <v>75410</v>
      </c>
      <c r="F66" s="208">
        <v>72960</v>
      </c>
      <c r="G66" s="208">
        <v>887770</v>
      </c>
      <c r="H66" s="208">
        <v>491411</v>
      </c>
      <c r="I66" s="225">
        <v>839166.7942534343</v>
      </c>
      <c r="J66" s="209">
        <f t="shared" si="4"/>
        <v>1235525.7942534343</v>
      </c>
    </row>
    <row r="67" spans="1:10" ht="12.75">
      <c r="A67" s="217">
        <v>48</v>
      </c>
      <c r="B67" s="214" t="s">
        <v>110</v>
      </c>
      <c r="C67" s="207">
        <v>52</v>
      </c>
      <c r="D67" s="208">
        <v>52</v>
      </c>
      <c r="E67" s="208">
        <v>73367</v>
      </c>
      <c r="F67" s="208">
        <v>55167</v>
      </c>
      <c r="G67" s="208">
        <v>753004</v>
      </c>
      <c r="H67" s="208">
        <v>448475</v>
      </c>
      <c r="I67" s="225">
        <v>1253373.1194503293</v>
      </c>
      <c r="J67" s="209">
        <f t="shared" si="4"/>
        <v>1557902.1194503293</v>
      </c>
    </row>
    <row r="68" spans="1:10" ht="12.75">
      <c r="A68" s="217">
        <v>49</v>
      </c>
      <c r="B68" s="214" t="s">
        <v>111</v>
      </c>
      <c r="C68" s="207">
        <v>77</v>
      </c>
      <c r="D68" s="208">
        <v>72</v>
      </c>
      <c r="E68" s="208">
        <v>104160</v>
      </c>
      <c r="F68" s="208">
        <v>78960</v>
      </c>
      <c r="G68" s="208">
        <v>1073520</v>
      </c>
      <c r="H68" s="208">
        <v>151700</v>
      </c>
      <c r="I68" s="225">
        <v>4141173.7403908656</v>
      </c>
      <c r="J68" s="209">
        <f t="shared" si="4"/>
        <v>5062993.740390865</v>
      </c>
    </row>
    <row r="69" spans="1:10" ht="12.75">
      <c r="A69" s="217">
        <v>50</v>
      </c>
      <c r="B69" s="214" t="s">
        <v>112</v>
      </c>
      <c r="C69" s="207">
        <v>107</v>
      </c>
      <c r="D69" s="208">
        <v>71</v>
      </c>
      <c r="E69" s="208">
        <v>238376</v>
      </c>
      <c r="F69" s="208">
        <v>204426</v>
      </c>
      <c r="G69" s="208">
        <v>2143530</v>
      </c>
      <c r="H69" s="208">
        <v>431455</v>
      </c>
      <c r="I69" s="225">
        <v>2884777.0274600596</v>
      </c>
      <c r="J69" s="209">
        <f t="shared" si="4"/>
        <v>4596852.027460059</v>
      </c>
    </row>
    <row r="70" spans="1:10" ht="12.75">
      <c r="A70" s="217">
        <v>51</v>
      </c>
      <c r="B70" s="214" t="s">
        <v>113</v>
      </c>
      <c r="C70" s="207">
        <v>39</v>
      </c>
      <c r="D70" s="208">
        <v>3</v>
      </c>
      <c r="E70" s="208">
        <v>19977</v>
      </c>
      <c r="F70" s="208">
        <v>18927</v>
      </c>
      <c r="G70" s="208">
        <v>232374</v>
      </c>
      <c r="H70" s="208">
        <v>179740</v>
      </c>
      <c r="I70" s="225">
        <v>66537.41357614778</v>
      </c>
      <c r="J70" s="209">
        <f t="shared" si="4"/>
        <v>119171.41357614778</v>
      </c>
    </row>
    <row r="71" spans="1:10" ht="12.75">
      <c r="A71" s="217">
        <v>52</v>
      </c>
      <c r="B71" s="214" t="s">
        <v>114</v>
      </c>
      <c r="C71" s="207">
        <v>77</v>
      </c>
      <c r="D71" s="208">
        <v>73</v>
      </c>
      <c r="E71" s="208">
        <v>93264</v>
      </c>
      <c r="F71" s="208">
        <v>93264</v>
      </c>
      <c r="G71" s="208">
        <v>1119168</v>
      </c>
      <c r="H71" s="208">
        <v>332657</v>
      </c>
      <c r="I71" s="225">
        <v>668605.4573208669</v>
      </c>
      <c r="J71" s="209">
        <f t="shared" si="4"/>
        <v>1455116.4573208669</v>
      </c>
    </row>
    <row r="72" spans="1:10" ht="12.75">
      <c r="A72" s="217">
        <v>53</v>
      </c>
      <c r="B72" s="214" t="s">
        <v>250</v>
      </c>
      <c r="C72" s="207">
        <v>65</v>
      </c>
      <c r="D72" s="208">
        <v>52</v>
      </c>
      <c r="E72" s="208">
        <v>0</v>
      </c>
      <c r="F72" s="208"/>
      <c r="G72" s="208">
        <v>893536</v>
      </c>
      <c r="H72" s="208"/>
      <c r="I72" s="225">
        <v>362185.83071749075</v>
      </c>
      <c r="J72" s="209">
        <f t="shared" si="4"/>
        <v>1255721.8307174908</v>
      </c>
    </row>
    <row r="73" spans="1:10" ht="12.75">
      <c r="A73" s="217">
        <v>54</v>
      </c>
      <c r="B73" s="214" t="s">
        <v>115</v>
      </c>
      <c r="C73" s="207">
        <v>59</v>
      </c>
      <c r="D73" s="208">
        <v>59</v>
      </c>
      <c r="E73" s="208">
        <v>193737</v>
      </c>
      <c r="F73" s="208">
        <v>157337</v>
      </c>
      <c r="G73" s="208">
        <v>1551617</v>
      </c>
      <c r="H73" s="208">
        <v>195528</v>
      </c>
      <c r="I73" s="225">
        <v>1553409.1271800431</v>
      </c>
      <c r="J73" s="209">
        <f t="shared" si="4"/>
        <v>2909498.127180043</v>
      </c>
    </row>
    <row r="74" spans="1:10" ht="12.75">
      <c r="A74" s="217">
        <v>55</v>
      </c>
      <c r="B74" s="214" t="s">
        <v>116</v>
      </c>
      <c r="C74" s="207">
        <v>348</v>
      </c>
      <c r="D74" s="208">
        <v>0</v>
      </c>
      <c r="E74" s="208">
        <v>586613</v>
      </c>
      <c r="F74" s="208">
        <v>586613</v>
      </c>
      <c r="G74" s="208">
        <v>7039356</v>
      </c>
      <c r="H74" s="208">
        <v>788178</v>
      </c>
      <c r="I74" s="225">
        <v>90617.64587043197</v>
      </c>
      <c r="J74" s="209">
        <f t="shared" si="4"/>
        <v>6341795.645870432</v>
      </c>
    </row>
    <row r="75" spans="1:10" ht="12.75">
      <c r="A75" s="217">
        <v>56</v>
      </c>
      <c r="B75" s="214" t="s">
        <v>206</v>
      </c>
      <c r="C75" s="207">
        <v>148</v>
      </c>
      <c r="D75" s="208">
        <v>74</v>
      </c>
      <c r="E75" s="208">
        <v>247580</v>
      </c>
      <c r="F75" s="208">
        <v>221680</v>
      </c>
      <c r="G75" s="208">
        <v>2789660</v>
      </c>
      <c r="H75" s="208">
        <v>180417</v>
      </c>
      <c r="I75" s="225">
        <v>772299.735609969</v>
      </c>
      <c r="J75" s="209">
        <f aca="true" t="shared" si="5" ref="J75:J111">G75-H75+I75</f>
        <v>3381542.735609969</v>
      </c>
    </row>
    <row r="76" spans="1:10" ht="12.75">
      <c r="A76" s="217">
        <v>57</v>
      </c>
      <c r="B76" s="214" t="s">
        <v>119</v>
      </c>
      <c r="C76" s="207">
        <v>153</v>
      </c>
      <c r="D76" s="208">
        <v>32</v>
      </c>
      <c r="E76" s="208">
        <v>221200</v>
      </c>
      <c r="F76" s="208">
        <v>210000</v>
      </c>
      <c r="G76" s="208">
        <v>2576000</v>
      </c>
      <c r="H76" s="208">
        <v>497618</v>
      </c>
      <c r="I76" s="225">
        <v>303831.744897651</v>
      </c>
      <c r="J76" s="209">
        <f t="shared" si="5"/>
        <v>2382213.744897651</v>
      </c>
    </row>
    <row r="77" spans="1:10" ht="12.75">
      <c r="A77" s="217">
        <v>58</v>
      </c>
      <c r="B77" s="214" t="s">
        <v>120</v>
      </c>
      <c r="C77" s="207">
        <v>37</v>
      </c>
      <c r="D77" s="208">
        <v>0</v>
      </c>
      <c r="E77" s="208">
        <v>54526</v>
      </c>
      <c r="F77" s="208">
        <v>47526</v>
      </c>
      <c r="G77" s="208">
        <v>605312</v>
      </c>
      <c r="H77" s="208">
        <v>206505</v>
      </c>
      <c r="I77" s="225">
        <v>1980055.1554313456</v>
      </c>
      <c r="J77" s="209">
        <f t="shared" si="5"/>
        <v>2378862.1554313456</v>
      </c>
    </row>
    <row r="78" spans="1:10" ht="12.75">
      <c r="A78" s="217">
        <v>59</v>
      </c>
      <c r="B78" s="214" t="s">
        <v>121</v>
      </c>
      <c r="C78" s="207">
        <v>116</v>
      </c>
      <c r="D78" s="208">
        <v>83</v>
      </c>
      <c r="E78" s="208">
        <v>231983</v>
      </c>
      <c r="F78" s="208">
        <v>202933</v>
      </c>
      <c r="G78" s="208">
        <v>2580446</v>
      </c>
      <c r="H78" s="208">
        <v>426800</v>
      </c>
      <c r="I78" s="225">
        <v>1279221.393793453</v>
      </c>
      <c r="J78" s="209">
        <f t="shared" si="5"/>
        <v>3432867.393793453</v>
      </c>
    </row>
    <row r="79" spans="1:10" ht="12.75">
      <c r="A79" s="217">
        <v>60</v>
      </c>
      <c r="B79" s="214" t="s">
        <v>122</v>
      </c>
      <c r="C79" s="207">
        <v>24</v>
      </c>
      <c r="D79" s="208">
        <v>7</v>
      </c>
      <c r="E79" s="208">
        <v>20345</v>
      </c>
      <c r="F79" s="208">
        <v>17895</v>
      </c>
      <c r="G79" s="208">
        <v>226990</v>
      </c>
      <c r="H79" s="208">
        <v>122840</v>
      </c>
      <c r="I79" s="225">
        <v>540667.681143859</v>
      </c>
      <c r="J79" s="209">
        <f t="shared" si="5"/>
        <v>644817.681143859</v>
      </c>
    </row>
    <row r="80" spans="1:10" ht="12.75">
      <c r="A80" s="217">
        <v>61</v>
      </c>
      <c r="B80" s="214" t="s">
        <v>123</v>
      </c>
      <c r="C80" s="207">
        <v>112</v>
      </c>
      <c r="D80" s="208">
        <v>60</v>
      </c>
      <c r="E80" s="208">
        <v>132129</v>
      </c>
      <c r="F80" s="208">
        <v>111129</v>
      </c>
      <c r="G80" s="208">
        <v>1438548</v>
      </c>
      <c r="H80" s="208">
        <v>231729</v>
      </c>
      <c r="I80" s="225">
        <v>1283581.6610951927</v>
      </c>
      <c r="J80" s="209">
        <f t="shared" si="5"/>
        <v>2490400.6610951927</v>
      </c>
    </row>
    <row r="81" spans="1:10" ht="12.75">
      <c r="A81" s="217">
        <v>62</v>
      </c>
      <c r="B81" s="214" t="s">
        <v>124</v>
      </c>
      <c r="C81" s="207">
        <v>51</v>
      </c>
      <c r="D81" s="208">
        <v>51</v>
      </c>
      <c r="E81" s="208">
        <v>90356</v>
      </c>
      <c r="F81" s="208">
        <v>72506</v>
      </c>
      <c r="G81" s="208">
        <v>959322</v>
      </c>
      <c r="H81" s="208">
        <v>120411</v>
      </c>
      <c r="I81" s="225">
        <v>1082534.760533171</v>
      </c>
      <c r="J81" s="209">
        <f t="shared" si="5"/>
        <v>1921445.760533171</v>
      </c>
    </row>
    <row r="82" spans="1:10" ht="12.75">
      <c r="A82" s="217">
        <v>63</v>
      </c>
      <c r="B82" s="214" t="s">
        <v>125</v>
      </c>
      <c r="C82" s="207">
        <v>187</v>
      </c>
      <c r="D82" s="208">
        <v>172</v>
      </c>
      <c r="E82" s="208">
        <v>345134</v>
      </c>
      <c r="F82" s="208">
        <v>284934</v>
      </c>
      <c r="G82" s="208">
        <v>3720208</v>
      </c>
      <c r="H82" s="208">
        <v>692220</v>
      </c>
      <c r="I82" s="225">
        <v>1319333.0692078553</v>
      </c>
      <c r="J82" s="209">
        <f t="shared" si="5"/>
        <v>4347321.0692078555</v>
      </c>
    </row>
    <row r="83" spans="1:10" ht="12.75">
      <c r="A83" s="217">
        <v>64</v>
      </c>
      <c r="B83" s="214" t="s">
        <v>126</v>
      </c>
      <c r="C83" s="207">
        <v>142</v>
      </c>
      <c r="D83" s="208">
        <v>75</v>
      </c>
      <c r="E83" s="208">
        <v>176288</v>
      </c>
      <c r="F83" s="208">
        <v>150038</v>
      </c>
      <c r="G83" s="208">
        <v>1931706</v>
      </c>
      <c r="H83" s="208">
        <v>296069</v>
      </c>
      <c r="I83" s="225">
        <v>1257012.7233097176</v>
      </c>
      <c r="J83" s="209">
        <f t="shared" si="5"/>
        <v>2892649.7233097176</v>
      </c>
    </row>
    <row r="84" spans="1:10" ht="12.75">
      <c r="A84" s="217">
        <v>65</v>
      </c>
      <c r="B84" s="214" t="s">
        <v>127</v>
      </c>
      <c r="C84" s="207">
        <v>66</v>
      </c>
      <c r="D84" s="208">
        <v>11</v>
      </c>
      <c r="E84" s="208">
        <v>116328</v>
      </c>
      <c r="F84" s="208">
        <v>116328</v>
      </c>
      <c r="G84" s="208">
        <v>1395936</v>
      </c>
      <c r="H84" s="208">
        <v>234875</v>
      </c>
      <c r="I84" s="225">
        <v>149458.07036214124</v>
      </c>
      <c r="J84" s="209">
        <f t="shared" si="5"/>
        <v>1310519.0703621414</v>
      </c>
    </row>
    <row r="85" spans="1:10" ht="12.75">
      <c r="A85" s="217">
        <v>66</v>
      </c>
      <c r="B85" s="214" t="s">
        <v>128</v>
      </c>
      <c r="C85" s="207">
        <v>189</v>
      </c>
      <c r="D85" s="208">
        <v>0</v>
      </c>
      <c r="E85" s="208">
        <v>193326</v>
      </c>
      <c r="F85" s="208">
        <v>193326</v>
      </c>
      <c r="G85" s="208">
        <v>2319912</v>
      </c>
      <c r="H85" s="208">
        <v>328802</v>
      </c>
      <c r="I85" s="225">
        <v>1307318.5889997345</v>
      </c>
      <c r="J85" s="209">
        <f t="shared" si="5"/>
        <v>3298428.5889997343</v>
      </c>
    </row>
    <row r="86" spans="1:10" ht="12.75">
      <c r="A86" s="217">
        <v>67</v>
      </c>
      <c r="B86" s="214" t="s">
        <v>129</v>
      </c>
      <c r="C86" s="207">
        <v>40</v>
      </c>
      <c r="D86" s="208">
        <v>40</v>
      </c>
      <c r="E86" s="208">
        <v>41250</v>
      </c>
      <c r="F86" s="208">
        <v>27250</v>
      </c>
      <c r="G86" s="208">
        <v>397000</v>
      </c>
      <c r="H86" s="208">
        <v>198738</v>
      </c>
      <c r="I86" s="225">
        <v>465707.9618689916</v>
      </c>
      <c r="J86" s="209">
        <f t="shared" si="5"/>
        <v>663969.9618689916</v>
      </c>
    </row>
    <row r="87" spans="1:10" ht="12.75">
      <c r="A87" s="217">
        <v>68</v>
      </c>
      <c r="B87" s="214" t="s">
        <v>130</v>
      </c>
      <c r="C87" s="207">
        <v>267</v>
      </c>
      <c r="D87" s="208">
        <v>267</v>
      </c>
      <c r="E87" s="208">
        <v>322390</v>
      </c>
      <c r="F87" s="208">
        <v>228940</v>
      </c>
      <c r="G87" s="208">
        <v>3214530</v>
      </c>
      <c r="H87" s="208">
        <v>335111</v>
      </c>
      <c r="I87" s="225">
        <v>1852296.1000103971</v>
      </c>
      <c r="J87" s="209">
        <f t="shared" si="5"/>
        <v>4731715.100010397</v>
      </c>
    </row>
    <row r="88" spans="1:10" ht="12.75">
      <c r="A88" s="217">
        <v>69</v>
      </c>
      <c r="B88" s="214" t="s">
        <v>247</v>
      </c>
      <c r="C88" s="207">
        <v>163</v>
      </c>
      <c r="D88" s="208">
        <v>163</v>
      </c>
      <c r="E88" s="208">
        <v>0</v>
      </c>
      <c r="F88" s="208"/>
      <c r="G88" s="208">
        <v>1514100</v>
      </c>
      <c r="H88" s="208"/>
      <c r="I88" s="225">
        <v>3344190.186191585</v>
      </c>
      <c r="J88" s="209">
        <f t="shared" si="5"/>
        <v>4858290.186191585</v>
      </c>
    </row>
    <row r="89" spans="1:10" ht="12.75">
      <c r="A89" s="217">
        <v>70</v>
      </c>
      <c r="B89" s="214" t="s">
        <v>207</v>
      </c>
      <c r="C89" s="207">
        <v>33</v>
      </c>
      <c r="D89" s="208">
        <v>0</v>
      </c>
      <c r="E89" s="208">
        <v>36603</v>
      </c>
      <c r="F89" s="208">
        <v>36603</v>
      </c>
      <c r="G89" s="208">
        <v>439236</v>
      </c>
      <c r="H89" s="208">
        <v>101296</v>
      </c>
      <c r="I89" s="225">
        <v>1658123.9808858924</v>
      </c>
      <c r="J89" s="209">
        <f t="shared" si="5"/>
        <v>1996063.9808858924</v>
      </c>
    </row>
    <row r="90" spans="1:10" ht="12.75">
      <c r="A90" s="217">
        <v>71</v>
      </c>
      <c r="B90" s="214" t="s">
        <v>208</v>
      </c>
      <c r="C90" s="207">
        <v>456</v>
      </c>
      <c r="D90" s="208">
        <v>85</v>
      </c>
      <c r="E90" s="208">
        <v>193150</v>
      </c>
      <c r="F90" s="208">
        <v>163400</v>
      </c>
      <c r="G90" s="208">
        <v>2109550</v>
      </c>
      <c r="H90" s="208">
        <v>405227</v>
      </c>
      <c r="I90" s="225">
        <v>-68974.09637559076</v>
      </c>
      <c r="J90" s="209">
        <f t="shared" si="5"/>
        <v>1635348.9036244093</v>
      </c>
    </row>
    <row r="91" spans="1:10" ht="12.75">
      <c r="A91" s="217">
        <v>72</v>
      </c>
      <c r="B91" s="214" t="s">
        <v>135</v>
      </c>
      <c r="C91" s="207">
        <v>154</v>
      </c>
      <c r="D91" s="208">
        <v>45</v>
      </c>
      <c r="E91" s="208">
        <v>244206</v>
      </c>
      <c r="F91" s="208">
        <v>228456</v>
      </c>
      <c r="G91" s="208">
        <v>2820222</v>
      </c>
      <c r="H91" s="208">
        <v>574041</v>
      </c>
      <c r="I91" s="225">
        <v>614479.9839876624</v>
      </c>
      <c r="J91" s="209">
        <f t="shared" si="5"/>
        <v>2860660.9839876625</v>
      </c>
    </row>
    <row r="92" spans="1:10" ht="12.75">
      <c r="A92" s="217">
        <v>73</v>
      </c>
      <c r="B92" s="214" t="s">
        <v>136</v>
      </c>
      <c r="C92" s="207">
        <v>403</v>
      </c>
      <c r="D92" s="208">
        <v>91</v>
      </c>
      <c r="E92" s="208">
        <v>461680</v>
      </c>
      <c r="F92" s="208">
        <v>429830</v>
      </c>
      <c r="G92" s="208">
        <v>5317210</v>
      </c>
      <c r="H92" s="208">
        <v>774084</v>
      </c>
      <c r="I92" s="225">
        <v>27876.19382291915</v>
      </c>
      <c r="J92" s="209">
        <f t="shared" si="5"/>
        <v>4571002.193822919</v>
      </c>
    </row>
    <row r="93" spans="1:10" ht="12.75">
      <c r="A93" s="217">
        <v>74</v>
      </c>
      <c r="B93" s="214" t="s">
        <v>137</v>
      </c>
      <c r="C93" s="207">
        <v>125</v>
      </c>
      <c r="D93" s="208">
        <v>125</v>
      </c>
      <c r="E93" s="208">
        <v>243750</v>
      </c>
      <c r="F93" s="208">
        <v>200000</v>
      </c>
      <c r="G93" s="208">
        <v>2618750</v>
      </c>
      <c r="H93" s="208">
        <v>493616</v>
      </c>
      <c r="I93" s="225">
        <v>1755641.1180158213</v>
      </c>
      <c r="J93" s="209">
        <f t="shared" si="5"/>
        <v>3880775.118015821</v>
      </c>
    </row>
    <row r="94" spans="1:10" ht="12.75">
      <c r="A94" s="217">
        <v>75</v>
      </c>
      <c r="B94" s="214" t="s">
        <v>209</v>
      </c>
      <c r="C94" s="207">
        <v>0</v>
      </c>
      <c r="D94" s="208">
        <v>0</v>
      </c>
      <c r="E94" s="208">
        <v>0</v>
      </c>
      <c r="F94" s="208"/>
      <c r="G94" s="208">
        <v>0</v>
      </c>
      <c r="H94" s="208">
        <v>14950</v>
      </c>
      <c r="I94" s="225">
        <v>273117.37119523005</v>
      </c>
      <c r="J94" s="209">
        <f t="shared" si="5"/>
        <v>258167.37119523005</v>
      </c>
    </row>
    <row r="95" spans="1:10" ht="12.75">
      <c r="A95" s="217">
        <v>76</v>
      </c>
      <c r="B95" s="214" t="s">
        <v>139</v>
      </c>
      <c r="C95" s="207">
        <v>120</v>
      </c>
      <c r="D95" s="208">
        <v>47</v>
      </c>
      <c r="E95" s="208">
        <v>76657</v>
      </c>
      <c r="F95" s="208">
        <v>60207</v>
      </c>
      <c r="G95" s="208">
        <v>804734</v>
      </c>
      <c r="H95" s="208">
        <v>212132</v>
      </c>
      <c r="I95" s="225">
        <v>1430109.368320058</v>
      </c>
      <c r="J95" s="209">
        <f t="shared" si="5"/>
        <v>2022711.368320058</v>
      </c>
    </row>
    <row r="96" spans="1:10" ht="12.75">
      <c r="A96" s="217">
        <v>77</v>
      </c>
      <c r="B96" s="214" t="s">
        <v>140</v>
      </c>
      <c r="C96" s="207">
        <v>14</v>
      </c>
      <c r="D96" s="208">
        <v>0</v>
      </c>
      <c r="E96" s="208">
        <v>7965</v>
      </c>
      <c r="F96" s="208">
        <v>7965</v>
      </c>
      <c r="G96" s="208">
        <v>95580</v>
      </c>
      <c r="H96" s="208">
        <v>71594</v>
      </c>
      <c r="I96" s="225">
        <v>911188.3903510902</v>
      </c>
      <c r="J96" s="209">
        <f t="shared" si="5"/>
        <v>935174.3903510902</v>
      </c>
    </row>
    <row r="97" spans="1:10" ht="12.75">
      <c r="A97" s="217">
        <v>78</v>
      </c>
      <c r="B97" s="214" t="s">
        <v>141</v>
      </c>
      <c r="C97" s="207">
        <v>160</v>
      </c>
      <c r="D97" s="208">
        <v>90</v>
      </c>
      <c r="E97" s="208">
        <v>129565</v>
      </c>
      <c r="F97" s="208">
        <v>98065</v>
      </c>
      <c r="G97" s="208">
        <v>1334280</v>
      </c>
      <c r="H97" s="208">
        <v>414164</v>
      </c>
      <c r="I97" s="225">
        <v>123890.42018257352</v>
      </c>
      <c r="J97" s="209">
        <f t="shared" si="5"/>
        <v>1044006.4201825735</v>
      </c>
    </row>
    <row r="98" spans="1:10" ht="12.75">
      <c r="A98" s="217">
        <v>79</v>
      </c>
      <c r="B98" s="214" t="s">
        <v>142</v>
      </c>
      <c r="C98" s="207">
        <v>41</v>
      </c>
      <c r="D98" s="208">
        <v>39</v>
      </c>
      <c r="E98" s="208">
        <v>30492</v>
      </c>
      <c r="F98" s="208">
        <v>30492</v>
      </c>
      <c r="G98" s="208">
        <v>365904</v>
      </c>
      <c r="H98" s="208">
        <v>191508</v>
      </c>
      <c r="I98" s="225">
        <v>1895356.3812879552</v>
      </c>
      <c r="J98" s="209">
        <f t="shared" si="5"/>
        <v>2069752.3812879552</v>
      </c>
    </row>
    <row r="99" spans="1:10" ht="12.75">
      <c r="A99" s="217">
        <v>80</v>
      </c>
      <c r="B99" s="214" t="s">
        <v>143</v>
      </c>
      <c r="C99" s="207">
        <v>130</v>
      </c>
      <c r="D99" s="208">
        <v>118</v>
      </c>
      <c r="E99" s="208">
        <v>186164</v>
      </c>
      <c r="F99" s="208">
        <v>144864</v>
      </c>
      <c r="G99" s="208">
        <v>1944868</v>
      </c>
      <c r="H99" s="208">
        <v>292931</v>
      </c>
      <c r="I99" s="225">
        <v>758403.5106283822</v>
      </c>
      <c r="J99" s="209">
        <f t="shared" si="5"/>
        <v>2410340.510628382</v>
      </c>
    </row>
    <row r="100" spans="1:10" ht="12.75">
      <c r="A100" s="217">
        <v>81</v>
      </c>
      <c r="B100" s="214" t="s">
        <v>144</v>
      </c>
      <c r="C100" s="207">
        <v>81</v>
      </c>
      <c r="D100" s="208">
        <v>55</v>
      </c>
      <c r="E100" s="208">
        <v>89160</v>
      </c>
      <c r="F100" s="208">
        <v>69910</v>
      </c>
      <c r="G100" s="208">
        <v>935170</v>
      </c>
      <c r="H100" s="208">
        <v>199881</v>
      </c>
      <c r="I100" s="225">
        <v>618458.385366997</v>
      </c>
      <c r="J100" s="209">
        <f t="shared" si="5"/>
        <v>1353747.385366997</v>
      </c>
    </row>
    <row r="101" spans="1:10" ht="12.75">
      <c r="A101" s="217">
        <v>82</v>
      </c>
      <c r="B101" s="214" t="s">
        <v>145</v>
      </c>
      <c r="C101" s="207">
        <v>30</v>
      </c>
      <c r="D101" s="208">
        <v>20</v>
      </c>
      <c r="E101" s="208">
        <v>41888</v>
      </c>
      <c r="F101" s="208">
        <v>34888</v>
      </c>
      <c r="G101" s="208">
        <v>453656</v>
      </c>
      <c r="H101" s="208">
        <v>107440</v>
      </c>
      <c r="I101" s="225">
        <v>439798.52019220416</v>
      </c>
      <c r="J101" s="209">
        <f t="shared" si="5"/>
        <v>786014.5201922042</v>
      </c>
    </row>
    <row r="102" spans="1:10" ht="12.75">
      <c r="A102" s="217">
        <v>83</v>
      </c>
      <c r="B102" s="214" t="s">
        <v>146</v>
      </c>
      <c r="C102" s="207">
        <v>376</v>
      </c>
      <c r="D102" s="208">
        <v>134</v>
      </c>
      <c r="E102" s="208">
        <v>233798</v>
      </c>
      <c r="F102" s="208">
        <v>188298</v>
      </c>
      <c r="G102" s="208">
        <v>2487076</v>
      </c>
      <c r="H102" s="208">
        <v>374403</v>
      </c>
      <c r="I102" s="225">
        <v>328930.77996530244</v>
      </c>
      <c r="J102" s="209">
        <f t="shared" si="5"/>
        <v>2441603.7799653024</v>
      </c>
    </row>
    <row r="103" spans="1:10" ht="12.75">
      <c r="A103" s="217">
        <v>84</v>
      </c>
      <c r="B103" s="214" t="s">
        <v>147</v>
      </c>
      <c r="C103" s="207">
        <v>73</v>
      </c>
      <c r="D103" s="208">
        <v>0</v>
      </c>
      <c r="E103" s="208">
        <v>126337</v>
      </c>
      <c r="F103" s="208">
        <v>108837</v>
      </c>
      <c r="G103" s="208">
        <v>1393544</v>
      </c>
      <c r="H103" s="208">
        <v>349489</v>
      </c>
      <c r="I103" s="225">
        <v>1038220.7706200639</v>
      </c>
      <c r="J103" s="209">
        <f t="shared" si="5"/>
        <v>2082275.7706200639</v>
      </c>
    </row>
    <row r="104" spans="1:10" ht="12.75">
      <c r="A104" s="217">
        <v>85</v>
      </c>
      <c r="B104" s="214" t="s">
        <v>148</v>
      </c>
      <c r="C104" s="207">
        <v>78</v>
      </c>
      <c r="D104" s="208">
        <v>78</v>
      </c>
      <c r="E104" s="208">
        <v>93041</v>
      </c>
      <c r="F104" s="208">
        <v>79041</v>
      </c>
      <c r="G104" s="208">
        <v>1018492</v>
      </c>
      <c r="H104" s="208">
        <v>192323</v>
      </c>
      <c r="I104" s="225">
        <v>3678755.4422234898</v>
      </c>
      <c r="J104" s="209">
        <f t="shared" si="5"/>
        <v>4504924.442223489</v>
      </c>
    </row>
    <row r="105" spans="1:10" ht="12.75">
      <c r="A105" s="217">
        <v>86</v>
      </c>
      <c r="B105" s="214" t="s">
        <v>149</v>
      </c>
      <c r="C105" s="207">
        <v>52</v>
      </c>
      <c r="D105" s="208">
        <v>2</v>
      </c>
      <c r="E105" s="208">
        <v>43596</v>
      </c>
      <c r="F105" s="208">
        <v>42896</v>
      </c>
      <c r="G105" s="208">
        <v>518252</v>
      </c>
      <c r="H105" s="208">
        <v>219353</v>
      </c>
      <c r="I105" s="225">
        <v>908196.599536672</v>
      </c>
      <c r="J105" s="209">
        <f t="shared" si="5"/>
        <v>1207095.599536672</v>
      </c>
    </row>
    <row r="106" spans="1:10" ht="12.75">
      <c r="A106" s="217">
        <v>87</v>
      </c>
      <c r="B106" s="214" t="s">
        <v>150</v>
      </c>
      <c r="C106" s="207">
        <v>42</v>
      </c>
      <c r="D106" s="208">
        <v>42</v>
      </c>
      <c r="E106" s="208">
        <v>55125</v>
      </c>
      <c r="F106" s="208">
        <v>41825</v>
      </c>
      <c r="G106" s="208">
        <v>568400</v>
      </c>
      <c r="H106" s="208">
        <v>95697</v>
      </c>
      <c r="I106" s="225">
        <v>1681035.3973860422</v>
      </c>
      <c r="J106" s="209">
        <f t="shared" si="5"/>
        <v>2153738.3973860424</v>
      </c>
    </row>
    <row r="107" spans="1:10" ht="12.75">
      <c r="A107" s="217">
        <v>88</v>
      </c>
      <c r="B107" s="214" t="s">
        <v>151</v>
      </c>
      <c r="C107" s="207">
        <v>276</v>
      </c>
      <c r="D107" s="208">
        <v>29</v>
      </c>
      <c r="E107" s="208">
        <v>171664</v>
      </c>
      <c r="F107" s="208">
        <v>164664</v>
      </c>
      <c r="G107" s="208">
        <v>2010968</v>
      </c>
      <c r="H107" s="208">
        <v>372260</v>
      </c>
      <c r="I107" s="225">
        <v>1359061.970469745</v>
      </c>
      <c r="J107" s="209">
        <f t="shared" si="5"/>
        <v>2997769.970469745</v>
      </c>
    </row>
    <row r="108" spans="1:10" ht="12.75">
      <c r="A108" s="217">
        <v>89</v>
      </c>
      <c r="B108" s="214" t="s">
        <v>152</v>
      </c>
      <c r="C108" s="207">
        <v>320</v>
      </c>
      <c r="D108" s="208">
        <v>320</v>
      </c>
      <c r="E108" s="208">
        <v>655748</v>
      </c>
      <c r="F108" s="208">
        <v>544098</v>
      </c>
      <c r="G108" s="208">
        <v>7087426</v>
      </c>
      <c r="H108" s="208">
        <v>896943</v>
      </c>
      <c r="I108" s="225"/>
      <c r="J108" s="209">
        <f t="shared" si="5"/>
        <v>6190483</v>
      </c>
    </row>
    <row r="109" spans="1:10" ht="12.75">
      <c r="A109" s="217">
        <v>90</v>
      </c>
      <c r="B109" s="214" t="s">
        <v>153</v>
      </c>
      <c r="C109" s="207">
        <v>129</v>
      </c>
      <c r="D109" s="208">
        <v>115</v>
      </c>
      <c r="E109" s="208">
        <v>162552</v>
      </c>
      <c r="F109" s="208">
        <v>122302</v>
      </c>
      <c r="G109" s="208">
        <v>1668874</v>
      </c>
      <c r="H109" s="208">
        <v>227585</v>
      </c>
      <c r="I109" s="225"/>
      <c r="J109" s="209">
        <f t="shared" si="5"/>
        <v>1441289</v>
      </c>
    </row>
    <row r="110" spans="1:10" ht="12.75">
      <c r="A110" s="217">
        <v>91</v>
      </c>
      <c r="B110" s="214" t="s">
        <v>154</v>
      </c>
      <c r="C110" s="207">
        <v>167</v>
      </c>
      <c r="D110" s="208">
        <v>161</v>
      </c>
      <c r="E110" s="208">
        <v>308445</v>
      </c>
      <c r="F110" s="208">
        <v>252095</v>
      </c>
      <c r="G110" s="208">
        <v>3306890</v>
      </c>
      <c r="H110" s="208">
        <v>415372</v>
      </c>
      <c r="I110" s="225"/>
      <c r="J110" s="209">
        <f t="shared" si="5"/>
        <v>2891518</v>
      </c>
    </row>
    <row r="111" spans="1:10" ht="13.5" thickBot="1">
      <c r="A111" s="218">
        <v>92</v>
      </c>
      <c r="B111" s="215" t="s">
        <v>162</v>
      </c>
      <c r="C111" s="210">
        <v>227</v>
      </c>
      <c r="D111" s="211">
        <v>9</v>
      </c>
      <c r="E111" s="211">
        <v>204590</v>
      </c>
      <c r="F111" s="211">
        <v>203190</v>
      </c>
      <c r="G111" s="211">
        <v>2445280</v>
      </c>
      <c r="H111" s="211">
        <v>376825</v>
      </c>
      <c r="I111" s="226"/>
      <c r="J111" s="209">
        <f t="shared" si="5"/>
        <v>2068455</v>
      </c>
    </row>
  </sheetData>
  <mergeCells count="1">
    <mergeCell ref="E1:G1"/>
  </mergeCells>
  <printOptions horizontalCentered="1"/>
  <pageMargins left="0.3937007874015748" right="0.1968503937007874" top="1.3779527559055118" bottom="0.7874015748031497" header="0.5118110236220472" footer="0.5118110236220472"/>
  <pageSetup orientation="portrait" paperSize="9" scale="90" r:id="rId1"/>
  <headerFooter alignWithMargins="0">
    <oddHeader>&amp;CSituaţie privind necesarul de fonduri pentru acoperirea deficitului la ajutoarele sociale şi ajutoarele de încălzire pentru anul 2004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">
      <selection activeCell="AA56" sqref="AA56"/>
    </sheetView>
  </sheetViews>
  <sheetFormatPr defaultColWidth="9.140625" defaultRowHeight="12.75"/>
  <cols>
    <col min="1" max="1" width="22.28125" style="0" customWidth="1"/>
    <col min="2" max="19" width="9.140625" style="0" hidden="1" customWidth="1"/>
    <col min="20" max="20" width="16.140625" style="0" customWidth="1"/>
    <col min="21" max="21" width="0" style="0" hidden="1" customWidth="1"/>
    <col min="22" max="24" width="9.140625" style="0" hidden="1" customWidth="1"/>
    <col min="25" max="25" width="16.28125" style="0" customWidth="1"/>
    <col min="26" max="26" width="15.7109375" style="0" customWidth="1"/>
  </cols>
  <sheetData>
    <row r="1" spans="1:26" ht="13.5" thickBot="1">
      <c r="A1" s="204"/>
      <c r="T1" s="398" t="s">
        <v>321</v>
      </c>
      <c r="U1" s="399"/>
      <c r="V1" s="399"/>
      <c r="W1" s="399"/>
      <c r="X1" s="399"/>
      <c r="Y1" s="399"/>
      <c r="Z1" s="400"/>
    </row>
    <row r="2" spans="1:26" ht="12.75">
      <c r="A2" s="183"/>
      <c r="T2" s="191"/>
      <c r="U2" s="346"/>
      <c r="V2" s="346"/>
      <c r="W2" s="346"/>
      <c r="X2" s="346"/>
      <c r="Y2" s="190" t="s">
        <v>319</v>
      </c>
      <c r="Z2" s="191"/>
    </row>
    <row r="3" spans="1:26" ht="13.5" thickBot="1">
      <c r="A3" s="184" t="s">
        <v>176</v>
      </c>
      <c r="T3" s="219" t="s">
        <v>318</v>
      </c>
      <c r="U3" s="346"/>
      <c r="V3" s="346"/>
      <c r="W3" s="346"/>
      <c r="X3" s="346"/>
      <c r="Y3" s="347" t="s">
        <v>320</v>
      </c>
      <c r="Z3" s="219" t="s">
        <v>297</v>
      </c>
    </row>
    <row r="4" spans="1:27" s="230" customFormat="1" ht="13.5">
      <c r="A4" s="294" t="s">
        <v>59</v>
      </c>
      <c r="B4" s="247">
        <v>91</v>
      </c>
      <c r="C4" s="248">
        <v>91</v>
      </c>
      <c r="D4" s="249">
        <v>2142510.4</v>
      </c>
      <c r="E4" s="249">
        <v>512613</v>
      </c>
      <c r="F4" s="249">
        <v>137554</v>
      </c>
      <c r="G4" s="249">
        <f aca="true" t="shared" si="0" ref="G4:G49">C4*350</f>
        <v>31850</v>
      </c>
      <c r="H4" s="249">
        <f aca="true" t="shared" si="1" ref="H4:H55">F4+G4</f>
        <v>169404</v>
      </c>
      <c r="I4" s="249">
        <v>137554</v>
      </c>
      <c r="J4" s="249">
        <f aca="true" t="shared" si="2" ref="J4:J49">C4*430</f>
        <v>39130</v>
      </c>
      <c r="K4" s="249">
        <f aca="true" t="shared" si="3" ref="K4:K49">I4+J4</f>
        <v>176684</v>
      </c>
      <c r="L4" s="249">
        <f aca="true" t="shared" si="4" ref="L4:L49">H4*3+K4*2</f>
        <v>861580</v>
      </c>
      <c r="M4" s="249">
        <v>137554</v>
      </c>
      <c r="N4" s="250">
        <f aca="true" t="shared" si="5" ref="N4:N49">M4*7</f>
        <v>962878</v>
      </c>
      <c r="O4" s="272"/>
      <c r="P4" s="320"/>
      <c r="Q4" s="249"/>
      <c r="R4" s="249">
        <f aca="true" t="shared" si="6" ref="R4:R9">L4+N4</f>
        <v>1824458</v>
      </c>
      <c r="S4" s="250">
        <f aca="true" t="shared" si="7" ref="S4:S16">R4-E4</f>
        <v>1311845</v>
      </c>
      <c r="T4" s="299">
        <f aca="true" t="shared" si="8" ref="T4:T29">S4*0.0688228347936</f>
        <v>90284.8917098102</v>
      </c>
      <c r="U4" s="309">
        <v>50428</v>
      </c>
      <c r="V4" s="290">
        <f aca="true" t="shared" si="9" ref="V4:V49">S4-U4</f>
        <v>1261417</v>
      </c>
      <c r="W4" s="290">
        <f aca="true" t="shared" si="10" ref="W4:W49">V4*0.0356377633464</f>
        <v>44954.08052712585</v>
      </c>
      <c r="X4" s="290">
        <f aca="true" t="shared" si="11" ref="X4:X49">ROUND(W4,0)</f>
        <v>44954</v>
      </c>
      <c r="Y4" s="345">
        <f aca="true" t="shared" si="12" ref="Y4:Y49">U4+X4</f>
        <v>95382</v>
      </c>
      <c r="Z4" s="299">
        <v>100855</v>
      </c>
      <c r="AA4" s="230" t="s">
        <v>322</v>
      </c>
    </row>
    <row r="5" spans="1:26" s="230" customFormat="1" ht="13.5">
      <c r="A5" s="246" t="s">
        <v>61</v>
      </c>
      <c r="B5" s="247">
        <v>873</v>
      </c>
      <c r="C5" s="248">
        <v>372</v>
      </c>
      <c r="D5" s="249">
        <v>9466723.7</v>
      </c>
      <c r="E5" s="249">
        <v>1353474</v>
      </c>
      <c r="F5" s="249">
        <v>760233</v>
      </c>
      <c r="G5" s="249">
        <f t="shared" si="0"/>
        <v>130200</v>
      </c>
      <c r="H5" s="249">
        <f t="shared" si="1"/>
        <v>890433</v>
      </c>
      <c r="I5" s="249">
        <v>760233</v>
      </c>
      <c r="J5" s="249">
        <f t="shared" si="2"/>
        <v>159960</v>
      </c>
      <c r="K5" s="249">
        <f t="shared" si="3"/>
        <v>920193</v>
      </c>
      <c r="L5" s="249">
        <f t="shared" si="4"/>
        <v>4511685</v>
      </c>
      <c r="M5" s="249">
        <v>760233</v>
      </c>
      <c r="N5" s="250">
        <f t="shared" si="5"/>
        <v>5321631</v>
      </c>
      <c r="O5" s="272"/>
      <c r="P5" s="320"/>
      <c r="Q5" s="249"/>
      <c r="R5" s="249">
        <f t="shared" si="6"/>
        <v>9833316</v>
      </c>
      <c r="S5" s="250">
        <f t="shared" si="7"/>
        <v>8479842</v>
      </c>
      <c r="T5" s="272">
        <f t="shared" si="8"/>
        <v>583606.7650418306</v>
      </c>
      <c r="U5" s="309">
        <f>59030+20000</f>
        <v>79030</v>
      </c>
      <c r="V5" s="290">
        <f t="shared" si="9"/>
        <v>8400812</v>
      </c>
      <c r="W5" s="290">
        <f t="shared" si="10"/>
        <v>299386.1499735973</v>
      </c>
      <c r="X5" s="290">
        <f t="shared" si="11"/>
        <v>299386</v>
      </c>
      <c r="Y5" s="312">
        <f t="shared" si="12"/>
        <v>378416</v>
      </c>
      <c r="Z5" s="272">
        <f>118060+50000</f>
        <v>168060</v>
      </c>
    </row>
    <row r="6" spans="1:26" s="230" customFormat="1" ht="13.5">
      <c r="A6" s="246" t="s">
        <v>62</v>
      </c>
      <c r="B6" s="247">
        <v>136</v>
      </c>
      <c r="C6" s="248">
        <v>4</v>
      </c>
      <c r="D6" s="249">
        <v>1842325.9</v>
      </c>
      <c r="E6" s="249">
        <v>495897</v>
      </c>
      <c r="F6" s="249">
        <v>226393</v>
      </c>
      <c r="G6" s="249">
        <f t="shared" si="0"/>
        <v>1400</v>
      </c>
      <c r="H6" s="249">
        <f t="shared" si="1"/>
        <v>227793</v>
      </c>
      <c r="I6" s="249">
        <v>226393</v>
      </c>
      <c r="J6" s="249">
        <f t="shared" si="2"/>
        <v>1720</v>
      </c>
      <c r="K6" s="249">
        <f t="shared" si="3"/>
        <v>228113</v>
      </c>
      <c r="L6" s="249">
        <f t="shared" si="4"/>
        <v>1139605</v>
      </c>
      <c r="M6" s="249">
        <v>226393</v>
      </c>
      <c r="N6" s="250">
        <f t="shared" si="5"/>
        <v>1584751</v>
      </c>
      <c r="O6" s="272"/>
      <c r="P6" s="320" t="s">
        <v>272</v>
      </c>
      <c r="Q6" s="249"/>
      <c r="R6" s="249">
        <f t="shared" si="6"/>
        <v>2724356</v>
      </c>
      <c r="S6" s="250">
        <f t="shared" si="7"/>
        <v>2228459</v>
      </c>
      <c r="T6" s="272">
        <f t="shared" si="8"/>
        <v>153368.86560131106</v>
      </c>
      <c r="U6" s="309">
        <f>54729+20000</f>
        <v>74729</v>
      </c>
      <c r="V6" s="290">
        <f t="shared" si="9"/>
        <v>2153730</v>
      </c>
      <c r="W6" s="290">
        <f t="shared" si="10"/>
        <v>76754.12005204208</v>
      </c>
      <c r="X6" s="290">
        <f t="shared" si="11"/>
        <v>76754</v>
      </c>
      <c r="Y6" s="312">
        <f t="shared" si="12"/>
        <v>151483</v>
      </c>
      <c r="Z6" s="272">
        <v>109458</v>
      </c>
    </row>
    <row r="7" spans="1:26" s="230" customFormat="1" ht="13.5">
      <c r="A7" s="246" t="s">
        <v>64</v>
      </c>
      <c r="B7" s="247">
        <v>173</v>
      </c>
      <c r="C7" s="248">
        <v>107</v>
      </c>
      <c r="D7" s="249">
        <v>3336487.8</v>
      </c>
      <c r="E7" s="249">
        <v>434277</v>
      </c>
      <c r="F7" s="249">
        <v>285000</v>
      </c>
      <c r="G7" s="249">
        <f t="shared" si="0"/>
        <v>37450</v>
      </c>
      <c r="H7" s="249">
        <f t="shared" si="1"/>
        <v>322450</v>
      </c>
      <c r="I7" s="249">
        <v>285000</v>
      </c>
      <c r="J7" s="249">
        <f t="shared" si="2"/>
        <v>46010</v>
      </c>
      <c r="K7" s="249">
        <f t="shared" si="3"/>
        <v>331010</v>
      </c>
      <c r="L7" s="249">
        <f t="shared" si="4"/>
        <v>1629370</v>
      </c>
      <c r="M7" s="249">
        <v>285000</v>
      </c>
      <c r="N7" s="250">
        <f t="shared" si="5"/>
        <v>1995000</v>
      </c>
      <c r="O7" s="272"/>
      <c r="P7" s="320"/>
      <c r="Q7" s="249"/>
      <c r="R7" s="249">
        <f t="shared" si="6"/>
        <v>3624370</v>
      </c>
      <c r="S7" s="250">
        <f t="shared" si="7"/>
        <v>3190093</v>
      </c>
      <c r="T7" s="272">
        <f t="shared" si="8"/>
        <v>219551.24351521983</v>
      </c>
      <c r="U7" s="309">
        <f>17353+1832</f>
        <v>19185</v>
      </c>
      <c r="V7" s="290">
        <f t="shared" si="9"/>
        <v>3170908</v>
      </c>
      <c r="W7" s="290">
        <f t="shared" si="10"/>
        <v>113004.06889720654</v>
      </c>
      <c r="X7" s="290">
        <f t="shared" si="11"/>
        <v>113004</v>
      </c>
      <c r="Y7" s="312">
        <f t="shared" si="12"/>
        <v>132189</v>
      </c>
      <c r="Z7" s="272">
        <f>34706+50000</f>
        <v>84706</v>
      </c>
    </row>
    <row r="8" spans="1:26" s="230" customFormat="1" ht="13.5">
      <c r="A8" s="246" t="s">
        <v>69</v>
      </c>
      <c r="B8" s="247">
        <v>139</v>
      </c>
      <c r="C8" s="248">
        <v>139</v>
      </c>
      <c r="D8" s="249">
        <v>839894.4</v>
      </c>
      <c r="E8" s="249">
        <v>388625</v>
      </c>
      <c r="F8" s="249">
        <v>275000</v>
      </c>
      <c r="G8" s="249">
        <f t="shared" si="0"/>
        <v>48650</v>
      </c>
      <c r="H8" s="249">
        <f t="shared" si="1"/>
        <v>323650</v>
      </c>
      <c r="I8" s="249">
        <v>275000</v>
      </c>
      <c r="J8" s="249">
        <f t="shared" si="2"/>
        <v>59770</v>
      </c>
      <c r="K8" s="249">
        <f t="shared" si="3"/>
        <v>334770</v>
      </c>
      <c r="L8" s="249">
        <f t="shared" si="4"/>
        <v>1640490</v>
      </c>
      <c r="M8" s="249">
        <v>275000</v>
      </c>
      <c r="N8" s="250">
        <f t="shared" si="5"/>
        <v>1925000</v>
      </c>
      <c r="O8" s="272"/>
      <c r="P8" s="320"/>
      <c r="Q8" s="249"/>
      <c r="R8" s="249">
        <f t="shared" si="6"/>
        <v>3565490</v>
      </c>
      <c r="S8" s="250">
        <f t="shared" si="7"/>
        <v>3176865</v>
      </c>
      <c r="T8" s="272">
        <f t="shared" si="8"/>
        <v>218640.8550565701</v>
      </c>
      <c r="U8" s="309">
        <v>58289</v>
      </c>
      <c r="V8" s="290">
        <f t="shared" si="9"/>
        <v>3118576</v>
      </c>
      <c r="W8" s="290">
        <f t="shared" si="10"/>
        <v>111139.07346576273</v>
      </c>
      <c r="X8" s="290">
        <f t="shared" si="11"/>
        <v>111139</v>
      </c>
      <c r="Y8" s="312">
        <f t="shared" si="12"/>
        <v>169428</v>
      </c>
      <c r="Z8" s="272">
        <v>116577</v>
      </c>
    </row>
    <row r="9" spans="1:27" s="230" customFormat="1" ht="13.5">
      <c r="A9" s="246" t="s">
        <v>70</v>
      </c>
      <c r="B9" s="247">
        <v>52</v>
      </c>
      <c r="C9" s="248">
        <v>26</v>
      </c>
      <c r="D9" s="249">
        <v>224974.9</v>
      </c>
      <c r="E9" s="249">
        <v>224975</v>
      </c>
      <c r="F9" s="249">
        <v>43437</v>
      </c>
      <c r="G9" s="249">
        <f t="shared" si="0"/>
        <v>9100</v>
      </c>
      <c r="H9" s="249">
        <f t="shared" si="1"/>
        <v>52537</v>
      </c>
      <c r="I9" s="249">
        <v>43437</v>
      </c>
      <c r="J9" s="249">
        <f t="shared" si="2"/>
        <v>11180</v>
      </c>
      <c r="K9" s="249">
        <f t="shared" si="3"/>
        <v>54617</v>
      </c>
      <c r="L9" s="249">
        <f t="shared" si="4"/>
        <v>266845</v>
      </c>
      <c r="M9" s="249">
        <v>43437</v>
      </c>
      <c r="N9" s="250">
        <f t="shared" si="5"/>
        <v>304059</v>
      </c>
      <c r="O9" s="272"/>
      <c r="P9" s="320"/>
      <c r="Q9" s="249"/>
      <c r="R9" s="249">
        <f t="shared" si="6"/>
        <v>570904</v>
      </c>
      <c r="S9" s="250">
        <f t="shared" si="7"/>
        <v>345929</v>
      </c>
      <c r="T9" s="272">
        <f t="shared" si="8"/>
        <v>23807.814417315258</v>
      </c>
      <c r="U9" s="309">
        <v>19874</v>
      </c>
      <c r="V9" s="290">
        <f t="shared" si="9"/>
        <v>326055</v>
      </c>
      <c r="W9" s="290">
        <f t="shared" si="10"/>
        <v>11619.870927910453</v>
      </c>
      <c r="X9" s="290">
        <f t="shared" si="11"/>
        <v>11620</v>
      </c>
      <c r="Y9" s="312">
        <f t="shared" si="12"/>
        <v>31494</v>
      </c>
      <c r="Z9" s="272">
        <v>39749</v>
      </c>
      <c r="AA9" s="230" t="s">
        <v>322</v>
      </c>
    </row>
    <row r="10" spans="1:26" s="230" customFormat="1" ht="13.5">
      <c r="A10" s="246" t="s">
        <v>72</v>
      </c>
      <c r="B10" s="247">
        <v>452</v>
      </c>
      <c r="C10" s="248">
        <v>371</v>
      </c>
      <c r="D10" s="249">
        <v>10562711.6</v>
      </c>
      <c r="E10" s="249">
        <v>1168697</v>
      </c>
      <c r="F10" s="249">
        <v>929513</v>
      </c>
      <c r="G10" s="249">
        <f t="shared" si="0"/>
        <v>129850</v>
      </c>
      <c r="H10" s="249">
        <f t="shared" si="1"/>
        <v>1059363</v>
      </c>
      <c r="I10" s="249">
        <v>758015</v>
      </c>
      <c r="J10" s="249">
        <f t="shared" si="2"/>
        <v>159530</v>
      </c>
      <c r="K10" s="249">
        <f t="shared" si="3"/>
        <v>917545</v>
      </c>
      <c r="L10" s="249">
        <f t="shared" si="4"/>
        <v>5013179</v>
      </c>
      <c r="M10" s="249">
        <v>929513</v>
      </c>
      <c r="N10" s="250">
        <f t="shared" si="5"/>
        <v>6506591</v>
      </c>
      <c r="O10" s="272">
        <f>H10*3+M10*2</f>
        <v>5037115</v>
      </c>
      <c r="P10" s="320">
        <v>3790075</v>
      </c>
      <c r="Q10" s="249">
        <f>K10*2</f>
        <v>1835090</v>
      </c>
      <c r="R10" s="249">
        <f>O10+P10+Q10</f>
        <v>10662280</v>
      </c>
      <c r="S10" s="250">
        <f t="shared" si="7"/>
        <v>9493583</v>
      </c>
      <c r="T10" s="272">
        <f t="shared" si="8"/>
        <v>653375.2944083295</v>
      </c>
      <c r="U10" s="309">
        <v>117912</v>
      </c>
      <c r="V10" s="290">
        <f t="shared" si="9"/>
        <v>9375671</v>
      </c>
      <c r="W10" s="290">
        <f t="shared" si="10"/>
        <v>334127.9443117055</v>
      </c>
      <c r="X10" s="290">
        <f t="shared" si="11"/>
        <v>334128</v>
      </c>
      <c r="Y10" s="312">
        <f t="shared" si="12"/>
        <v>452040</v>
      </c>
      <c r="Z10" s="272">
        <f>235824+25998</f>
        <v>261822</v>
      </c>
    </row>
    <row r="11" spans="1:26" s="230" customFormat="1" ht="13.5">
      <c r="A11" s="246" t="s">
        <v>74</v>
      </c>
      <c r="B11" s="247">
        <v>244</v>
      </c>
      <c r="C11" s="248">
        <v>74</v>
      </c>
      <c r="D11" s="249">
        <v>4165091.4</v>
      </c>
      <c r="E11" s="249">
        <v>706761</v>
      </c>
      <c r="F11" s="249">
        <v>318917</v>
      </c>
      <c r="G11" s="249">
        <f t="shared" si="0"/>
        <v>25900</v>
      </c>
      <c r="H11" s="249">
        <f t="shared" si="1"/>
        <v>344817</v>
      </c>
      <c r="I11" s="249">
        <v>318917</v>
      </c>
      <c r="J11" s="249">
        <f t="shared" si="2"/>
        <v>31820</v>
      </c>
      <c r="K11" s="249">
        <f t="shared" si="3"/>
        <v>350737</v>
      </c>
      <c r="L11" s="249">
        <f t="shared" si="4"/>
        <v>1735925</v>
      </c>
      <c r="M11" s="249">
        <v>318917</v>
      </c>
      <c r="N11" s="250">
        <f t="shared" si="5"/>
        <v>2232419</v>
      </c>
      <c r="O11" s="272"/>
      <c r="P11" s="320"/>
      <c r="Q11" s="249"/>
      <c r="R11" s="249">
        <f aca="true" t="shared" si="13" ref="R11:R49">L11+N11</f>
        <v>3968344</v>
      </c>
      <c r="S11" s="250">
        <f t="shared" si="7"/>
        <v>3261583</v>
      </c>
      <c r="T11" s="272">
        <f t="shared" si="8"/>
        <v>224471.38797461428</v>
      </c>
      <c r="U11" s="309">
        <v>6674</v>
      </c>
      <c r="V11" s="290">
        <f t="shared" si="9"/>
        <v>3254909</v>
      </c>
      <c r="W11" s="290">
        <f t="shared" si="10"/>
        <v>115997.67665606749</v>
      </c>
      <c r="X11" s="290">
        <f t="shared" si="11"/>
        <v>115998</v>
      </c>
      <c r="Y11" s="312">
        <f t="shared" si="12"/>
        <v>122672</v>
      </c>
      <c r="Z11" s="272">
        <v>13349</v>
      </c>
    </row>
    <row r="12" spans="1:26" s="230" customFormat="1" ht="13.5">
      <c r="A12" s="246" t="s">
        <v>75</v>
      </c>
      <c r="B12" s="247">
        <v>39</v>
      </c>
      <c r="C12" s="248">
        <v>12</v>
      </c>
      <c r="D12" s="249">
        <v>387161.8</v>
      </c>
      <c r="E12" s="249">
        <v>387162</v>
      </c>
      <c r="F12" s="249">
        <v>45000</v>
      </c>
      <c r="G12" s="249">
        <f t="shared" si="0"/>
        <v>4200</v>
      </c>
      <c r="H12" s="249">
        <f t="shared" si="1"/>
        <v>49200</v>
      </c>
      <c r="I12" s="249">
        <v>45000</v>
      </c>
      <c r="J12" s="249">
        <f t="shared" si="2"/>
        <v>5160</v>
      </c>
      <c r="K12" s="249">
        <f t="shared" si="3"/>
        <v>50160</v>
      </c>
      <c r="L12" s="249">
        <f t="shared" si="4"/>
        <v>247920</v>
      </c>
      <c r="M12" s="249">
        <v>45000</v>
      </c>
      <c r="N12" s="250">
        <f t="shared" si="5"/>
        <v>315000</v>
      </c>
      <c r="O12" s="272"/>
      <c r="P12" s="320"/>
      <c r="Q12" s="249"/>
      <c r="R12" s="249">
        <f t="shared" si="13"/>
        <v>562920</v>
      </c>
      <c r="S12" s="250">
        <f t="shared" si="7"/>
        <v>175758</v>
      </c>
      <c r="T12" s="272">
        <f t="shared" si="8"/>
        <v>12096.16379765355</v>
      </c>
      <c r="U12" s="309">
        <v>7861</v>
      </c>
      <c r="V12" s="290">
        <f t="shared" si="9"/>
        <v>167897</v>
      </c>
      <c r="W12" s="290">
        <f t="shared" si="10"/>
        <v>5983.473552570521</v>
      </c>
      <c r="X12" s="290">
        <f t="shared" si="11"/>
        <v>5983</v>
      </c>
      <c r="Y12" s="312">
        <f t="shared" si="12"/>
        <v>13844</v>
      </c>
      <c r="Z12" s="272">
        <v>15722</v>
      </c>
    </row>
    <row r="13" spans="1:26" s="230" customFormat="1" ht="13.5">
      <c r="A13" s="246" t="s">
        <v>77</v>
      </c>
      <c r="B13" s="247">
        <v>152</v>
      </c>
      <c r="C13" s="248">
        <v>152</v>
      </c>
      <c r="D13" s="249">
        <v>3168100</v>
      </c>
      <c r="E13" s="249">
        <v>354448</v>
      </c>
      <c r="F13" s="249">
        <v>193938</v>
      </c>
      <c r="G13" s="249">
        <f t="shared" si="0"/>
        <v>53200</v>
      </c>
      <c r="H13" s="249">
        <f t="shared" si="1"/>
        <v>247138</v>
      </c>
      <c r="I13" s="249">
        <v>193938</v>
      </c>
      <c r="J13" s="249">
        <f t="shared" si="2"/>
        <v>65360</v>
      </c>
      <c r="K13" s="249">
        <f t="shared" si="3"/>
        <v>259298</v>
      </c>
      <c r="L13" s="249">
        <f t="shared" si="4"/>
        <v>1260010</v>
      </c>
      <c r="M13" s="249">
        <v>193938</v>
      </c>
      <c r="N13" s="250">
        <f t="shared" si="5"/>
        <v>1357566</v>
      </c>
      <c r="O13" s="272"/>
      <c r="P13" s="320"/>
      <c r="Q13" s="249"/>
      <c r="R13" s="249">
        <f t="shared" si="13"/>
        <v>2617576</v>
      </c>
      <c r="S13" s="250">
        <f t="shared" si="7"/>
        <v>2263128</v>
      </c>
      <c r="T13" s="272">
        <f t="shared" si="8"/>
        <v>155754.88446077038</v>
      </c>
      <c r="U13" s="309">
        <v>66001</v>
      </c>
      <c r="V13" s="290">
        <f t="shared" si="9"/>
        <v>2197127</v>
      </c>
      <c r="W13" s="290">
        <f t="shared" si="10"/>
        <v>78300.6920679858</v>
      </c>
      <c r="X13" s="290">
        <f t="shared" si="11"/>
        <v>78301</v>
      </c>
      <c r="Y13" s="312">
        <f t="shared" si="12"/>
        <v>144302</v>
      </c>
      <c r="Z13" s="272">
        <v>132002</v>
      </c>
    </row>
    <row r="14" spans="1:26" s="230" customFormat="1" ht="13.5">
      <c r="A14" s="246" t="s">
        <v>79</v>
      </c>
      <c r="B14" s="247">
        <v>90</v>
      </c>
      <c r="C14" s="248">
        <v>33</v>
      </c>
      <c r="D14" s="249">
        <v>1097355.2</v>
      </c>
      <c r="E14" s="249">
        <v>287610</v>
      </c>
      <c r="F14" s="249">
        <v>120135</v>
      </c>
      <c r="G14" s="249">
        <f t="shared" si="0"/>
        <v>11550</v>
      </c>
      <c r="H14" s="249">
        <f t="shared" si="1"/>
        <v>131685</v>
      </c>
      <c r="I14" s="249">
        <v>120135</v>
      </c>
      <c r="J14" s="249">
        <f t="shared" si="2"/>
        <v>14190</v>
      </c>
      <c r="K14" s="249">
        <f t="shared" si="3"/>
        <v>134325</v>
      </c>
      <c r="L14" s="249">
        <f t="shared" si="4"/>
        <v>663705</v>
      </c>
      <c r="M14" s="249">
        <v>120135</v>
      </c>
      <c r="N14" s="250">
        <f t="shared" si="5"/>
        <v>840945</v>
      </c>
      <c r="O14" s="272"/>
      <c r="P14" s="320"/>
      <c r="Q14" s="249"/>
      <c r="R14" s="249">
        <f t="shared" si="13"/>
        <v>1504650</v>
      </c>
      <c r="S14" s="250">
        <f t="shared" si="7"/>
        <v>1217040</v>
      </c>
      <c r="T14" s="272">
        <f t="shared" si="8"/>
        <v>83760.14285720295</v>
      </c>
      <c r="U14" s="309">
        <v>24917</v>
      </c>
      <c r="V14" s="290">
        <f t="shared" si="9"/>
        <v>1192123</v>
      </c>
      <c r="W14" s="290">
        <f t="shared" si="10"/>
        <v>42484.59735380041</v>
      </c>
      <c r="X14" s="290">
        <f t="shared" si="11"/>
        <v>42485</v>
      </c>
      <c r="Y14" s="312">
        <f t="shared" si="12"/>
        <v>67402</v>
      </c>
      <c r="Z14" s="272">
        <v>49834</v>
      </c>
    </row>
    <row r="15" spans="1:27" s="230" customFormat="1" ht="13.5">
      <c r="A15" s="246" t="s">
        <v>83</v>
      </c>
      <c r="B15" s="247">
        <v>57</v>
      </c>
      <c r="C15" s="248">
        <v>10</v>
      </c>
      <c r="D15" s="249">
        <v>829461</v>
      </c>
      <c r="E15" s="249">
        <v>184073</v>
      </c>
      <c r="F15" s="249">
        <v>71895</v>
      </c>
      <c r="G15" s="249">
        <f t="shared" si="0"/>
        <v>3500</v>
      </c>
      <c r="H15" s="249">
        <f t="shared" si="1"/>
        <v>75395</v>
      </c>
      <c r="I15" s="249">
        <v>71895</v>
      </c>
      <c r="J15" s="249">
        <f t="shared" si="2"/>
        <v>4300</v>
      </c>
      <c r="K15" s="249">
        <f t="shared" si="3"/>
        <v>76195</v>
      </c>
      <c r="L15" s="249">
        <f t="shared" si="4"/>
        <v>378575</v>
      </c>
      <c r="M15" s="249">
        <v>71895</v>
      </c>
      <c r="N15" s="250">
        <f t="shared" si="5"/>
        <v>503265</v>
      </c>
      <c r="O15" s="272"/>
      <c r="P15" s="320"/>
      <c r="Q15" s="249"/>
      <c r="R15" s="249">
        <f t="shared" si="13"/>
        <v>881840</v>
      </c>
      <c r="S15" s="250">
        <f t="shared" si="7"/>
        <v>697767</v>
      </c>
      <c r="T15" s="272">
        <f t="shared" si="8"/>
        <v>48022.30296542589</v>
      </c>
      <c r="U15" s="309">
        <v>107678</v>
      </c>
      <c r="V15" s="290">
        <f t="shared" si="9"/>
        <v>590089</v>
      </c>
      <c r="W15" s="290">
        <f t="shared" si="10"/>
        <v>21029.45213531383</v>
      </c>
      <c r="X15" s="290">
        <f t="shared" si="11"/>
        <v>21029</v>
      </c>
      <c r="Y15" s="312">
        <f t="shared" si="12"/>
        <v>128707</v>
      </c>
      <c r="Z15" s="272">
        <v>215356</v>
      </c>
      <c r="AA15" s="230" t="s">
        <v>322</v>
      </c>
    </row>
    <row r="16" spans="1:26" s="230" customFormat="1" ht="13.5">
      <c r="A16" s="246" t="s">
        <v>86</v>
      </c>
      <c r="B16" s="247">
        <v>74</v>
      </c>
      <c r="C16" s="248">
        <v>40</v>
      </c>
      <c r="D16" s="249">
        <v>1331556</v>
      </c>
      <c r="E16" s="249">
        <v>357630</v>
      </c>
      <c r="F16" s="249">
        <v>105000</v>
      </c>
      <c r="G16" s="249">
        <f t="shared" si="0"/>
        <v>14000</v>
      </c>
      <c r="H16" s="249">
        <f t="shared" si="1"/>
        <v>119000</v>
      </c>
      <c r="I16" s="249">
        <v>105000</v>
      </c>
      <c r="J16" s="249">
        <f t="shared" si="2"/>
        <v>17200</v>
      </c>
      <c r="K16" s="249">
        <f t="shared" si="3"/>
        <v>122200</v>
      </c>
      <c r="L16" s="249">
        <f t="shared" si="4"/>
        <v>601400</v>
      </c>
      <c r="M16" s="249">
        <v>105000</v>
      </c>
      <c r="N16" s="250">
        <f t="shared" si="5"/>
        <v>735000</v>
      </c>
      <c r="O16" s="272"/>
      <c r="P16" s="320"/>
      <c r="Q16" s="249"/>
      <c r="R16" s="249">
        <f t="shared" si="13"/>
        <v>1336400</v>
      </c>
      <c r="S16" s="250">
        <f t="shared" si="7"/>
        <v>978770</v>
      </c>
      <c r="T16" s="272">
        <f t="shared" si="8"/>
        <v>67361.72601093187</v>
      </c>
      <c r="U16" s="309">
        <v>12755</v>
      </c>
      <c r="V16" s="290">
        <f t="shared" si="9"/>
        <v>966015</v>
      </c>
      <c r="W16" s="290">
        <f t="shared" si="10"/>
        <v>34426.613959072594</v>
      </c>
      <c r="X16" s="290">
        <f t="shared" si="11"/>
        <v>34427</v>
      </c>
      <c r="Y16" s="312">
        <f t="shared" si="12"/>
        <v>47182</v>
      </c>
      <c r="Z16" s="272">
        <v>25510</v>
      </c>
    </row>
    <row r="17" spans="1:26" s="230" customFormat="1" ht="13.5">
      <c r="A17" s="246" t="s">
        <v>87</v>
      </c>
      <c r="B17" s="247">
        <v>16</v>
      </c>
      <c r="C17" s="248">
        <v>2</v>
      </c>
      <c r="D17" s="249">
        <v>409119</v>
      </c>
      <c r="E17" s="249">
        <v>179983</v>
      </c>
      <c r="F17" s="249">
        <v>14740</v>
      </c>
      <c r="G17" s="249">
        <f t="shared" si="0"/>
        <v>700</v>
      </c>
      <c r="H17" s="249">
        <f t="shared" si="1"/>
        <v>15440</v>
      </c>
      <c r="I17" s="249">
        <v>14740</v>
      </c>
      <c r="J17" s="249">
        <f t="shared" si="2"/>
        <v>860</v>
      </c>
      <c r="K17" s="249">
        <f t="shared" si="3"/>
        <v>15600</v>
      </c>
      <c r="L17" s="249">
        <f t="shared" si="4"/>
        <v>77520</v>
      </c>
      <c r="M17" s="249">
        <v>14740</v>
      </c>
      <c r="N17" s="250">
        <f t="shared" si="5"/>
        <v>103180</v>
      </c>
      <c r="O17" s="272"/>
      <c r="P17" s="320"/>
      <c r="Q17" s="249"/>
      <c r="R17" s="249">
        <f t="shared" si="13"/>
        <v>180700</v>
      </c>
      <c r="S17" s="250">
        <v>0</v>
      </c>
      <c r="T17" s="272">
        <f t="shared" si="8"/>
        <v>0</v>
      </c>
      <c r="U17" s="309">
        <v>0</v>
      </c>
      <c r="V17" s="290">
        <f t="shared" si="9"/>
        <v>0</v>
      </c>
      <c r="W17" s="290">
        <f t="shared" si="10"/>
        <v>0</v>
      </c>
      <c r="X17" s="290">
        <f t="shared" si="11"/>
        <v>0</v>
      </c>
      <c r="Y17" s="312">
        <f t="shared" si="12"/>
        <v>0</v>
      </c>
      <c r="Z17" s="272">
        <v>0</v>
      </c>
    </row>
    <row r="18" spans="1:26" s="230" customFormat="1" ht="13.5">
      <c r="A18" s="246" t="s">
        <v>89</v>
      </c>
      <c r="B18" s="247">
        <v>21</v>
      </c>
      <c r="C18" s="248">
        <v>15</v>
      </c>
      <c r="D18" s="249">
        <v>290455.4</v>
      </c>
      <c r="E18" s="249">
        <v>92462</v>
      </c>
      <c r="F18" s="249">
        <v>22860</v>
      </c>
      <c r="G18" s="249">
        <f t="shared" si="0"/>
        <v>5250</v>
      </c>
      <c r="H18" s="249">
        <f t="shared" si="1"/>
        <v>28110</v>
      </c>
      <c r="I18" s="249">
        <v>22860</v>
      </c>
      <c r="J18" s="249">
        <f t="shared" si="2"/>
        <v>6450</v>
      </c>
      <c r="K18" s="249">
        <f t="shared" si="3"/>
        <v>29310</v>
      </c>
      <c r="L18" s="249">
        <f t="shared" si="4"/>
        <v>142950</v>
      </c>
      <c r="M18" s="249">
        <v>22860</v>
      </c>
      <c r="N18" s="250">
        <f t="shared" si="5"/>
        <v>160020</v>
      </c>
      <c r="O18" s="272"/>
      <c r="P18" s="320"/>
      <c r="Q18" s="249"/>
      <c r="R18" s="249">
        <f t="shared" si="13"/>
        <v>302970</v>
      </c>
      <c r="S18" s="250">
        <f aca="true" t="shared" si="14" ref="S18:S37">R18-E18</f>
        <v>210508</v>
      </c>
      <c r="T18" s="272">
        <f t="shared" si="8"/>
        <v>14487.75730673115</v>
      </c>
      <c r="U18" s="309">
        <v>7564</v>
      </c>
      <c r="V18" s="290">
        <f t="shared" si="9"/>
        <v>202944</v>
      </c>
      <c r="W18" s="290">
        <f t="shared" si="10"/>
        <v>7232.470244571802</v>
      </c>
      <c r="X18" s="290">
        <f t="shared" si="11"/>
        <v>7232</v>
      </c>
      <c r="Y18" s="312">
        <f t="shared" si="12"/>
        <v>14796</v>
      </c>
      <c r="Z18" s="272">
        <v>15128</v>
      </c>
    </row>
    <row r="19" spans="1:26" s="230" customFormat="1" ht="13.5">
      <c r="A19" s="246" t="s">
        <v>90</v>
      </c>
      <c r="B19" s="247">
        <v>166</v>
      </c>
      <c r="C19" s="248">
        <v>67</v>
      </c>
      <c r="D19" s="249">
        <v>1462937</v>
      </c>
      <c r="E19" s="249">
        <v>232530</v>
      </c>
      <c r="F19" s="249">
        <v>150000</v>
      </c>
      <c r="G19" s="249">
        <f t="shared" si="0"/>
        <v>23450</v>
      </c>
      <c r="H19" s="249">
        <f t="shared" si="1"/>
        <v>173450</v>
      </c>
      <c r="I19" s="249">
        <v>150000</v>
      </c>
      <c r="J19" s="249">
        <f t="shared" si="2"/>
        <v>28810</v>
      </c>
      <c r="K19" s="249">
        <f t="shared" si="3"/>
        <v>178810</v>
      </c>
      <c r="L19" s="249">
        <f t="shared" si="4"/>
        <v>877970</v>
      </c>
      <c r="M19" s="249">
        <v>150000</v>
      </c>
      <c r="N19" s="250">
        <f t="shared" si="5"/>
        <v>1050000</v>
      </c>
      <c r="O19" s="272"/>
      <c r="P19" s="320"/>
      <c r="Q19" s="249"/>
      <c r="R19" s="249">
        <f t="shared" si="13"/>
        <v>1927970</v>
      </c>
      <c r="S19" s="250">
        <f t="shared" si="14"/>
        <v>1695440</v>
      </c>
      <c r="T19" s="272">
        <f t="shared" si="8"/>
        <v>116684.9870224612</v>
      </c>
      <c r="U19" s="309">
        <v>30405</v>
      </c>
      <c r="V19" s="290">
        <f t="shared" si="9"/>
        <v>1665035</v>
      </c>
      <c r="W19" s="290">
        <f t="shared" si="10"/>
        <v>59338.12329347313</v>
      </c>
      <c r="X19" s="290">
        <f t="shared" si="11"/>
        <v>59338</v>
      </c>
      <c r="Y19" s="312">
        <f t="shared" si="12"/>
        <v>89743</v>
      </c>
      <c r="Z19" s="272">
        <v>60810</v>
      </c>
    </row>
    <row r="20" spans="1:26" s="230" customFormat="1" ht="13.5">
      <c r="A20" s="246" t="s">
        <v>92</v>
      </c>
      <c r="B20" s="247">
        <v>56</v>
      </c>
      <c r="C20" s="248">
        <v>1</v>
      </c>
      <c r="D20" s="249">
        <v>1087462.1</v>
      </c>
      <c r="E20" s="249">
        <v>166970</v>
      </c>
      <c r="F20" s="249">
        <v>89216</v>
      </c>
      <c r="G20" s="249">
        <f t="shared" si="0"/>
        <v>350</v>
      </c>
      <c r="H20" s="249">
        <f t="shared" si="1"/>
        <v>89566</v>
      </c>
      <c r="I20" s="249">
        <v>89216</v>
      </c>
      <c r="J20" s="249">
        <f t="shared" si="2"/>
        <v>430</v>
      </c>
      <c r="K20" s="249">
        <f t="shared" si="3"/>
        <v>89646</v>
      </c>
      <c r="L20" s="249">
        <f t="shared" si="4"/>
        <v>447990</v>
      </c>
      <c r="M20" s="249">
        <v>89216</v>
      </c>
      <c r="N20" s="250">
        <f t="shared" si="5"/>
        <v>624512</v>
      </c>
      <c r="O20" s="272"/>
      <c r="P20" s="320"/>
      <c r="Q20" s="249"/>
      <c r="R20" s="249">
        <f t="shared" si="13"/>
        <v>1072502</v>
      </c>
      <c r="S20" s="250">
        <f t="shared" si="14"/>
        <v>905532</v>
      </c>
      <c r="T20" s="272">
        <f t="shared" si="8"/>
        <v>62321.2792363182</v>
      </c>
      <c r="U20" s="309">
        <v>27142</v>
      </c>
      <c r="V20" s="290">
        <f t="shared" si="9"/>
        <v>878390</v>
      </c>
      <c r="W20" s="290">
        <f t="shared" si="10"/>
        <v>31303.854945844298</v>
      </c>
      <c r="X20" s="290">
        <f t="shared" si="11"/>
        <v>31304</v>
      </c>
      <c r="Y20" s="312">
        <f t="shared" si="12"/>
        <v>58446</v>
      </c>
      <c r="Z20" s="272">
        <v>54284</v>
      </c>
    </row>
    <row r="21" spans="1:26" s="230" customFormat="1" ht="13.5">
      <c r="A21" s="246" t="s">
        <v>93</v>
      </c>
      <c r="B21" s="247">
        <v>372</v>
      </c>
      <c r="C21" s="248">
        <v>104</v>
      </c>
      <c r="D21" s="249">
        <v>2700781.2</v>
      </c>
      <c r="E21" s="249">
        <v>438700</v>
      </c>
      <c r="F21" s="249">
        <v>169000</v>
      </c>
      <c r="G21" s="249">
        <f t="shared" si="0"/>
        <v>36400</v>
      </c>
      <c r="H21" s="249">
        <f t="shared" si="1"/>
        <v>205400</v>
      </c>
      <c r="I21" s="249">
        <v>169000</v>
      </c>
      <c r="J21" s="249">
        <f t="shared" si="2"/>
        <v>44720</v>
      </c>
      <c r="K21" s="249">
        <f t="shared" si="3"/>
        <v>213720</v>
      </c>
      <c r="L21" s="249">
        <f t="shared" si="4"/>
        <v>1043640</v>
      </c>
      <c r="M21" s="249">
        <v>169000</v>
      </c>
      <c r="N21" s="250">
        <f t="shared" si="5"/>
        <v>1183000</v>
      </c>
      <c r="O21" s="272"/>
      <c r="P21" s="320"/>
      <c r="Q21" s="249"/>
      <c r="R21" s="249">
        <f t="shared" si="13"/>
        <v>2226640</v>
      </c>
      <c r="S21" s="250">
        <f t="shared" si="14"/>
        <v>1787940</v>
      </c>
      <c r="T21" s="272">
        <f t="shared" si="8"/>
        <v>123051.0992408692</v>
      </c>
      <c r="U21" s="309">
        <v>21951</v>
      </c>
      <c r="V21" s="290">
        <f t="shared" si="9"/>
        <v>1765989</v>
      </c>
      <c r="W21" s="290">
        <f t="shared" si="10"/>
        <v>62935.89805434559</v>
      </c>
      <c r="X21" s="290">
        <f t="shared" si="11"/>
        <v>62936</v>
      </c>
      <c r="Y21" s="312">
        <f t="shared" si="12"/>
        <v>84887</v>
      </c>
      <c r="Z21" s="272">
        <v>43902</v>
      </c>
    </row>
    <row r="22" spans="1:26" s="230" customFormat="1" ht="13.5">
      <c r="A22" s="246" t="s">
        <v>97</v>
      </c>
      <c r="B22" s="247">
        <v>198</v>
      </c>
      <c r="C22" s="248">
        <v>191</v>
      </c>
      <c r="D22" s="249">
        <v>3948481.9</v>
      </c>
      <c r="E22" s="249">
        <v>674668</v>
      </c>
      <c r="F22" s="249">
        <v>288388</v>
      </c>
      <c r="G22" s="249">
        <f t="shared" si="0"/>
        <v>66850</v>
      </c>
      <c r="H22" s="249">
        <f t="shared" si="1"/>
        <v>355238</v>
      </c>
      <c r="I22" s="249">
        <v>288388</v>
      </c>
      <c r="J22" s="249">
        <f t="shared" si="2"/>
        <v>82130</v>
      </c>
      <c r="K22" s="249">
        <f t="shared" si="3"/>
        <v>370518</v>
      </c>
      <c r="L22" s="249">
        <f t="shared" si="4"/>
        <v>1806750</v>
      </c>
      <c r="M22" s="249">
        <v>288388</v>
      </c>
      <c r="N22" s="250">
        <f t="shared" si="5"/>
        <v>2018716</v>
      </c>
      <c r="O22" s="272"/>
      <c r="P22" s="320"/>
      <c r="Q22" s="249"/>
      <c r="R22" s="249">
        <f t="shared" si="13"/>
        <v>3825466</v>
      </c>
      <c r="S22" s="250">
        <f t="shared" si="14"/>
        <v>3150798</v>
      </c>
      <c r="T22" s="272">
        <f t="shared" si="8"/>
        <v>216846.8502220053</v>
      </c>
      <c r="U22" s="309">
        <v>89880</v>
      </c>
      <c r="V22" s="290">
        <f t="shared" si="9"/>
        <v>3060918</v>
      </c>
      <c r="W22" s="290">
        <f t="shared" si="10"/>
        <v>109084.271306736</v>
      </c>
      <c r="X22" s="290">
        <f t="shared" si="11"/>
        <v>109084</v>
      </c>
      <c r="Y22" s="312">
        <f t="shared" si="12"/>
        <v>198964</v>
      </c>
      <c r="Z22" s="272">
        <v>179760</v>
      </c>
    </row>
    <row r="23" spans="1:26" s="230" customFormat="1" ht="13.5">
      <c r="A23" s="246" t="s">
        <v>105</v>
      </c>
      <c r="B23" s="247">
        <v>111</v>
      </c>
      <c r="C23" s="248">
        <v>54</v>
      </c>
      <c r="D23" s="249">
        <v>1934954.6</v>
      </c>
      <c r="E23" s="249">
        <v>464364</v>
      </c>
      <c r="F23" s="249">
        <v>162805</v>
      </c>
      <c r="G23" s="249">
        <f t="shared" si="0"/>
        <v>18900</v>
      </c>
      <c r="H23" s="249">
        <f t="shared" si="1"/>
        <v>181705</v>
      </c>
      <c r="I23" s="249">
        <v>162805</v>
      </c>
      <c r="J23" s="249">
        <f t="shared" si="2"/>
        <v>23220</v>
      </c>
      <c r="K23" s="249">
        <f t="shared" si="3"/>
        <v>186025</v>
      </c>
      <c r="L23" s="249">
        <f t="shared" si="4"/>
        <v>917165</v>
      </c>
      <c r="M23" s="249">
        <v>162805</v>
      </c>
      <c r="N23" s="250">
        <f t="shared" si="5"/>
        <v>1139635</v>
      </c>
      <c r="O23" s="272"/>
      <c r="P23" s="320"/>
      <c r="Q23" s="249"/>
      <c r="R23" s="249">
        <f t="shared" si="13"/>
        <v>2056800</v>
      </c>
      <c r="S23" s="250">
        <f t="shared" si="14"/>
        <v>1592436</v>
      </c>
      <c r="T23" s="272">
        <f t="shared" si="8"/>
        <v>109595.95974738122</v>
      </c>
      <c r="U23" s="309">
        <v>5191</v>
      </c>
      <c r="V23" s="290">
        <f t="shared" si="9"/>
        <v>1587245</v>
      </c>
      <c r="W23" s="290">
        <f t="shared" si="10"/>
        <v>56565.86168275667</v>
      </c>
      <c r="X23" s="290">
        <f t="shared" si="11"/>
        <v>56566</v>
      </c>
      <c r="Y23" s="312">
        <f t="shared" si="12"/>
        <v>61757</v>
      </c>
      <c r="Z23" s="272">
        <v>10382</v>
      </c>
    </row>
    <row r="24" spans="1:27" s="230" customFormat="1" ht="13.5">
      <c r="A24" s="246" t="s">
        <v>106</v>
      </c>
      <c r="B24" s="247">
        <v>126</v>
      </c>
      <c r="C24" s="248">
        <v>126</v>
      </c>
      <c r="D24" s="249">
        <v>1997269.2</v>
      </c>
      <c r="E24" s="249">
        <v>435039</v>
      </c>
      <c r="F24" s="249">
        <v>116534</v>
      </c>
      <c r="G24" s="249">
        <f t="shared" si="0"/>
        <v>44100</v>
      </c>
      <c r="H24" s="249">
        <f t="shared" si="1"/>
        <v>160634</v>
      </c>
      <c r="I24" s="249">
        <v>116534</v>
      </c>
      <c r="J24" s="249">
        <f t="shared" si="2"/>
        <v>54180</v>
      </c>
      <c r="K24" s="249">
        <f t="shared" si="3"/>
        <v>170714</v>
      </c>
      <c r="L24" s="249">
        <f t="shared" si="4"/>
        <v>823330</v>
      </c>
      <c r="M24" s="249">
        <v>116534</v>
      </c>
      <c r="N24" s="250">
        <f t="shared" si="5"/>
        <v>815738</v>
      </c>
      <c r="O24" s="272"/>
      <c r="P24" s="320"/>
      <c r="Q24" s="249"/>
      <c r="R24" s="249">
        <f t="shared" si="13"/>
        <v>1639068</v>
      </c>
      <c r="S24" s="250">
        <f t="shared" si="14"/>
        <v>1204029</v>
      </c>
      <c r="T24" s="272">
        <f t="shared" si="8"/>
        <v>82864.68895370341</v>
      </c>
      <c r="U24" s="309">
        <v>109754</v>
      </c>
      <c r="V24" s="290">
        <f t="shared" si="9"/>
        <v>1094275</v>
      </c>
      <c r="W24" s="290">
        <f t="shared" si="10"/>
        <v>38997.513485881864</v>
      </c>
      <c r="X24" s="290">
        <f t="shared" si="11"/>
        <v>38998</v>
      </c>
      <c r="Y24" s="312">
        <f t="shared" si="12"/>
        <v>148752</v>
      </c>
      <c r="Z24" s="272">
        <v>219509</v>
      </c>
      <c r="AA24" s="230" t="s">
        <v>322</v>
      </c>
    </row>
    <row r="25" spans="1:27" s="230" customFormat="1" ht="13.5">
      <c r="A25" s="246" t="s">
        <v>107</v>
      </c>
      <c r="B25" s="247">
        <v>147</v>
      </c>
      <c r="C25" s="248">
        <v>141</v>
      </c>
      <c r="D25" s="249">
        <v>2031500</v>
      </c>
      <c r="E25" s="249">
        <v>459761</v>
      </c>
      <c r="F25" s="249">
        <v>177887</v>
      </c>
      <c r="G25" s="249">
        <f t="shared" si="0"/>
        <v>49350</v>
      </c>
      <c r="H25" s="249">
        <f t="shared" si="1"/>
        <v>227237</v>
      </c>
      <c r="I25" s="249">
        <v>177887</v>
      </c>
      <c r="J25" s="249">
        <f t="shared" si="2"/>
        <v>60630</v>
      </c>
      <c r="K25" s="249">
        <f t="shared" si="3"/>
        <v>238517</v>
      </c>
      <c r="L25" s="249">
        <f t="shared" si="4"/>
        <v>1158745</v>
      </c>
      <c r="M25" s="249">
        <v>177887</v>
      </c>
      <c r="N25" s="250">
        <f t="shared" si="5"/>
        <v>1245209</v>
      </c>
      <c r="O25" s="272"/>
      <c r="P25" s="320"/>
      <c r="Q25" s="249"/>
      <c r="R25" s="249">
        <f t="shared" si="13"/>
        <v>2403954</v>
      </c>
      <c r="S25" s="250">
        <f t="shared" si="14"/>
        <v>1944193</v>
      </c>
      <c r="T25" s="272">
        <f t="shared" si="8"/>
        <v>133804.87364587357</v>
      </c>
      <c r="U25" s="309">
        <v>192515</v>
      </c>
      <c r="V25" s="290">
        <f t="shared" si="9"/>
        <v>1751678</v>
      </c>
      <c r="W25" s="290">
        <f t="shared" si="10"/>
        <v>62425.88602309526</v>
      </c>
      <c r="X25" s="290">
        <f t="shared" si="11"/>
        <v>62426</v>
      </c>
      <c r="Y25" s="312">
        <f t="shared" si="12"/>
        <v>254941</v>
      </c>
      <c r="Z25" s="272">
        <v>385030</v>
      </c>
      <c r="AA25" s="230" t="s">
        <v>322</v>
      </c>
    </row>
    <row r="26" spans="1:27" s="230" customFormat="1" ht="13.5">
      <c r="A26" s="246" t="s">
        <v>109</v>
      </c>
      <c r="B26" s="247">
        <v>104</v>
      </c>
      <c r="C26" s="248">
        <v>7</v>
      </c>
      <c r="D26" s="249">
        <v>1357375.6</v>
      </c>
      <c r="E26" s="249">
        <v>491411</v>
      </c>
      <c r="F26" s="249">
        <v>101361</v>
      </c>
      <c r="G26" s="249">
        <f t="shared" si="0"/>
        <v>2450</v>
      </c>
      <c r="H26" s="249">
        <f t="shared" si="1"/>
        <v>103811</v>
      </c>
      <c r="I26" s="249">
        <v>101361</v>
      </c>
      <c r="J26" s="249">
        <f t="shared" si="2"/>
        <v>3010</v>
      </c>
      <c r="K26" s="249">
        <f t="shared" si="3"/>
        <v>104371</v>
      </c>
      <c r="L26" s="249">
        <f t="shared" si="4"/>
        <v>520175</v>
      </c>
      <c r="M26" s="249">
        <v>101371</v>
      </c>
      <c r="N26" s="250">
        <f t="shared" si="5"/>
        <v>709597</v>
      </c>
      <c r="O26" s="272"/>
      <c r="P26" s="320"/>
      <c r="Q26" s="249"/>
      <c r="R26" s="249">
        <f t="shared" si="13"/>
        <v>1229772</v>
      </c>
      <c r="S26" s="250">
        <f t="shared" si="14"/>
        <v>738361</v>
      </c>
      <c r="T26" s="272">
        <f t="shared" si="8"/>
        <v>50816.097121037295</v>
      </c>
      <c r="U26" s="309">
        <v>111238</v>
      </c>
      <c r="V26" s="290">
        <f t="shared" si="9"/>
        <v>627123</v>
      </c>
      <c r="W26" s="290">
        <f t="shared" si="10"/>
        <v>22349.26106308441</v>
      </c>
      <c r="X26" s="290">
        <f t="shared" si="11"/>
        <v>22349</v>
      </c>
      <c r="Y26" s="312">
        <f t="shared" si="12"/>
        <v>133587</v>
      </c>
      <c r="Z26" s="272">
        <v>222475</v>
      </c>
      <c r="AA26" s="230" t="s">
        <v>322</v>
      </c>
    </row>
    <row r="27" spans="1:27" s="230" customFormat="1" ht="13.5">
      <c r="A27" s="246" t="s">
        <v>110</v>
      </c>
      <c r="B27" s="247">
        <v>52</v>
      </c>
      <c r="C27" s="248">
        <v>52</v>
      </c>
      <c r="D27" s="249">
        <v>508123.5</v>
      </c>
      <c r="E27" s="249">
        <v>448475</v>
      </c>
      <c r="F27" s="249">
        <v>55167</v>
      </c>
      <c r="G27" s="249">
        <f t="shared" si="0"/>
        <v>18200</v>
      </c>
      <c r="H27" s="249">
        <f t="shared" si="1"/>
        <v>73367</v>
      </c>
      <c r="I27" s="249">
        <v>55167</v>
      </c>
      <c r="J27" s="249">
        <f t="shared" si="2"/>
        <v>22360</v>
      </c>
      <c r="K27" s="249">
        <f t="shared" si="3"/>
        <v>77527</v>
      </c>
      <c r="L27" s="249">
        <f t="shared" si="4"/>
        <v>375155</v>
      </c>
      <c r="M27" s="249">
        <v>55167</v>
      </c>
      <c r="N27" s="250">
        <f t="shared" si="5"/>
        <v>386169</v>
      </c>
      <c r="O27" s="272"/>
      <c r="P27" s="320"/>
      <c r="Q27" s="249"/>
      <c r="R27" s="249">
        <f t="shared" si="13"/>
        <v>761324</v>
      </c>
      <c r="S27" s="250">
        <f t="shared" si="14"/>
        <v>312849</v>
      </c>
      <c r="T27" s="272">
        <f t="shared" si="8"/>
        <v>21531.15504234297</v>
      </c>
      <c r="U27" s="309">
        <v>28477</v>
      </c>
      <c r="V27" s="290">
        <f t="shared" si="9"/>
        <v>284372</v>
      </c>
      <c r="W27" s="290">
        <f t="shared" si="10"/>
        <v>10134.38203834246</v>
      </c>
      <c r="X27" s="290">
        <f t="shared" si="11"/>
        <v>10134</v>
      </c>
      <c r="Y27" s="312">
        <f t="shared" si="12"/>
        <v>38611</v>
      </c>
      <c r="Z27" s="272">
        <v>56954</v>
      </c>
      <c r="AA27" s="230" t="s">
        <v>322</v>
      </c>
    </row>
    <row r="28" spans="1:26" s="230" customFormat="1" ht="13.5">
      <c r="A28" s="246" t="s">
        <v>111</v>
      </c>
      <c r="B28" s="247">
        <v>77</v>
      </c>
      <c r="C28" s="248">
        <v>72</v>
      </c>
      <c r="D28" s="249">
        <v>807528.4</v>
      </c>
      <c r="E28" s="249">
        <v>151700</v>
      </c>
      <c r="F28" s="249">
        <v>78960</v>
      </c>
      <c r="G28" s="249">
        <f t="shared" si="0"/>
        <v>25200</v>
      </c>
      <c r="H28" s="249">
        <f t="shared" si="1"/>
        <v>104160</v>
      </c>
      <c r="I28" s="249">
        <v>78960</v>
      </c>
      <c r="J28" s="249">
        <f t="shared" si="2"/>
        <v>30960</v>
      </c>
      <c r="K28" s="249">
        <f t="shared" si="3"/>
        <v>109920</v>
      </c>
      <c r="L28" s="249">
        <f t="shared" si="4"/>
        <v>532320</v>
      </c>
      <c r="M28" s="249">
        <v>78960</v>
      </c>
      <c r="N28" s="250">
        <f t="shared" si="5"/>
        <v>552720</v>
      </c>
      <c r="O28" s="272"/>
      <c r="P28" s="320"/>
      <c r="Q28" s="249"/>
      <c r="R28" s="249">
        <f t="shared" si="13"/>
        <v>1085040</v>
      </c>
      <c r="S28" s="250">
        <f t="shared" si="14"/>
        <v>933340</v>
      </c>
      <c r="T28" s="272">
        <f t="shared" si="8"/>
        <v>64235.10462625863</v>
      </c>
      <c r="U28" s="309">
        <v>19726</v>
      </c>
      <c r="V28" s="290">
        <f t="shared" si="9"/>
        <v>913614</v>
      </c>
      <c r="W28" s="290">
        <f t="shared" si="10"/>
        <v>32559.159521957892</v>
      </c>
      <c r="X28" s="290">
        <f t="shared" si="11"/>
        <v>32559</v>
      </c>
      <c r="Y28" s="312">
        <f t="shared" si="12"/>
        <v>52285</v>
      </c>
      <c r="Z28" s="272">
        <v>39452</v>
      </c>
    </row>
    <row r="29" spans="1:27" s="230" customFormat="1" ht="13.5">
      <c r="A29" s="246" t="s">
        <v>113</v>
      </c>
      <c r="B29" s="247">
        <v>39</v>
      </c>
      <c r="C29" s="248">
        <v>3</v>
      </c>
      <c r="D29" s="249">
        <v>474727.4</v>
      </c>
      <c r="E29" s="249">
        <v>179740</v>
      </c>
      <c r="F29" s="249">
        <v>18927</v>
      </c>
      <c r="G29" s="249">
        <f t="shared" si="0"/>
        <v>1050</v>
      </c>
      <c r="H29" s="249">
        <f t="shared" si="1"/>
        <v>19977</v>
      </c>
      <c r="I29" s="249">
        <v>18927</v>
      </c>
      <c r="J29" s="249">
        <f t="shared" si="2"/>
        <v>1290</v>
      </c>
      <c r="K29" s="249">
        <f t="shared" si="3"/>
        <v>20217</v>
      </c>
      <c r="L29" s="249">
        <f t="shared" si="4"/>
        <v>100365</v>
      </c>
      <c r="M29" s="249">
        <v>18927</v>
      </c>
      <c r="N29" s="250">
        <f t="shared" si="5"/>
        <v>132489</v>
      </c>
      <c r="O29" s="272"/>
      <c r="P29" s="320"/>
      <c r="Q29" s="249"/>
      <c r="R29" s="249">
        <f t="shared" si="13"/>
        <v>232854</v>
      </c>
      <c r="S29" s="250">
        <f t="shared" si="14"/>
        <v>53114</v>
      </c>
      <c r="T29" s="272">
        <f t="shared" si="8"/>
        <v>3655.4560472272706</v>
      </c>
      <c r="U29" s="309">
        <v>53114</v>
      </c>
      <c r="V29" s="290">
        <f t="shared" si="9"/>
        <v>0</v>
      </c>
      <c r="W29" s="290">
        <f t="shared" si="10"/>
        <v>0</v>
      </c>
      <c r="X29" s="290">
        <f t="shared" si="11"/>
        <v>0</v>
      </c>
      <c r="Y29" s="312">
        <f t="shared" si="12"/>
        <v>53114</v>
      </c>
      <c r="Z29" s="272">
        <v>53114</v>
      </c>
      <c r="AA29" s="230" t="s">
        <v>322</v>
      </c>
    </row>
    <row r="30" spans="1:26" s="230" customFormat="1" ht="13.5">
      <c r="A30" s="246" t="s">
        <v>119</v>
      </c>
      <c r="B30" s="247">
        <v>153</v>
      </c>
      <c r="C30" s="248">
        <v>32</v>
      </c>
      <c r="D30" s="249">
        <v>1171330.3</v>
      </c>
      <c r="E30" s="249">
        <v>497618</v>
      </c>
      <c r="F30" s="249">
        <v>210000</v>
      </c>
      <c r="G30" s="249">
        <f t="shared" si="0"/>
        <v>11200</v>
      </c>
      <c r="H30" s="249">
        <f t="shared" si="1"/>
        <v>221200</v>
      </c>
      <c r="I30" s="249">
        <v>210000</v>
      </c>
      <c r="J30" s="249">
        <f t="shared" si="2"/>
        <v>13760</v>
      </c>
      <c r="K30" s="249">
        <f t="shared" si="3"/>
        <v>223760</v>
      </c>
      <c r="L30" s="249">
        <f t="shared" si="4"/>
        <v>1111120</v>
      </c>
      <c r="M30" s="249">
        <v>210000</v>
      </c>
      <c r="N30" s="250">
        <f t="shared" si="5"/>
        <v>1470000</v>
      </c>
      <c r="O30" s="272"/>
      <c r="P30" s="320"/>
      <c r="Q30" s="249"/>
      <c r="R30" s="249">
        <f t="shared" si="13"/>
        <v>2581120</v>
      </c>
      <c r="S30" s="250">
        <f t="shared" si="14"/>
        <v>2083502</v>
      </c>
      <c r="T30" s="272">
        <f>S30*0.0688228347936</f>
        <v>143392.5139381352</v>
      </c>
      <c r="U30" s="309">
        <v>9344</v>
      </c>
      <c r="V30" s="290">
        <f t="shared" si="9"/>
        <v>2074158</v>
      </c>
      <c r="W30" s="290">
        <f t="shared" si="10"/>
        <v>73918.35194704233</v>
      </c>
      <c r="X30" s="290">
        <f t="shared" si="11"/>
        <v>73918</v>
      </c>
      <c r="Y30" s="312">
        <f t="shared" si="12"/>
        <v>83262</v>
      </c>
      <c r="Z30" s="272">
        <v>18688</v>
      </c>
    </row>
    <row r="31" spans="1:26" s="230" customFormat="1" ht="13.5">
      <c r="A31" s="246" t="s">
        <v>125</v>
      </c>
      <c r="B31" s="247">
        <v>187</v>
      </c>
      <c r="C31" s="248">
        <v>172</v>
      </c>
      <c r="D31" s="249">
        <v>2880748.6</v>
      </c>
      <c r="E31" s="249">
        <v>692220</v>
      </c>
      <c r="F31" s="249">
        <v>284934</v>
      </c>
      <c r="G31" s="249">
        <f t="shared" si="0"/>
        <v>60200</v>
      </c>
      <c r="H31" s="249">
        <f t="shared" si="1"/>
        <v>345134</v>
      </c>
      <c r="I31" s="249">
        <v>284934</v>
      </c>
      <c r="J31" s="249">
        <f t="shared" si="2"/>
        <v>73960</v>
      </c>
      <c r="K31" s="249">
        <f t="shared" si="3"/>
        <v>358894</v>
      </c>
      <c r="L31" s="249">
        <f t="shared" si="4"/>
        <v>1753190</v>
      </c>
      <c r="M31" s="249">
        <v>284934</v>
      </c>
      <c r="N31" s="250">
        <f t="shared" si="5"/>
        <v>1994538</v>
      </c>
      <c r="O31" s="272"/>
      <c r="P31" s="320"/>
      <c r="Q31" s="249"/>
      <c r="R31" s="249">
        <f t="shared" si="13"/>
        <v>3747728</v>
      </c>
      <c r="S31" s="250">
        <f t="shared" si="14"/>
        <v>3055508</v>
      </c>
      <c r="T31" s="272">
        <f aca="true" t="shared" si="15" ref="T31:T49">S31*0.0688228347936</f>
        <v>210288.72229452318</v>
      </c>
      <c r="U31" s="309">
        <v>126366</v>
      </c>
      <c r="V31" s="290">
        <f t="shared" si="9"/>
        <v>2929142</v>
      </c>
      <c r="W31" s="290">
        <f t="shared" si="10"/>
        <v>104388.0694040008</v>
      </c>
      <c r="X31" s="290">
        <f t="shared" si="11"/>
        <v>104388</v>
      </c>
      <c r="Y31" s="312">
        <f t="shared" si="12"/>
        <v>230754</v>
      </c>
      <c r="Z31" s="272">
        <v>252732</v>
      </c>
    </row>
    <row r="32" spans="1:26" s="230" customFormat="1" ht="13.5">
      <c r="A32" s="246" t="s">
        <v>126</v>
      </c>
      <c r="B32" s="247">
        <v>142</v>
      </c>
      <c r="C32" s="248">
        <v>75</v>
      </c>
      <c r="D32" s="249">
        <v>2054428.8</v>
      </c>
      <c r="E32" s="249">
        <v>296069</v>
      </c>
      <c r="F32" s="249">
        <v>150038</v>
      </c>
      <c r="G32" s="249">
        <f t="shared" si="0"/>
        <v>26250</v>
      </c>
      <c r="H32" s="249">
        <f t="shared" si="1"/>
        <v>176288</v>
      </c>
      <c r="I32" s="249">
        <v>150038</v>
      </c>
      <c r="J32" s="249">
        <f t="shared" si="2"/>
        <v>32250</v>
      </c>
      <c r="K32" s="249">
        <f t="shared" si="3"/>
        <v>182288</v>
      </c>
      <c r="L32" s="249">
        <f t="shared" si="4"/>
        <v>893440</v>
      </c>
      <c r="M32" s="249">
        <v>150038</v>
      </c>
      <c r="N32" s="250">
        <f t="shared" si="5"/>
        <v>1050266</v>
      </c>
      <c r="O32" s="272"/>
      <c r="P32" s="320"/>
      <c r="Q32" s="249"/>
      <c r="R32" s="249">
        <f t="shared" si="13"/>
        <v>1943706</v>
      </c>
      <c r="S32" s="250">
        <f t="shared" si="14"/>
        <v>1647637</v>
      </c>
      <c r="T32" s="272">
        <f t="shared" si="15"/>
        <v>113395.04905082274</v>
      </c>
      <c r="U32" s="309">
        <v>29218</v>
      </c>
      <c r="V32" s="290">
        <f t="shared" si="9"/>
        <v>1618419</v>
      </c>
      <c r="W32" s="290">
        <f t="shared" si="10"/>
        <v>57676.833317317345</v>
      </c>
      <c r="X32" s="290">
        <f t="shared" si="11"/>
        <v>57677</v>
      </c>
      <c r="Y32" s="312">
        <f t="shared" si="12"/>
        <v>86895</v>
      </c>
      <c r="Z32" s="272">
        <v>58437</v>
      </c>
    </row>
    <row r="33" spans="1:26" s="230" customFormat="1" ht="13.5">
      <c r="A33" s="246" t="s">
        <v>127</v>
      </c>
      <c r="B33" s="247">
        <v>66</v>
      </c>
      <c r="C33" s="248">
        <v>11</v>
      </c>
      <c r="D33" s="249">
        <v>813491.8</v>
      </c>
      <c r="E33" s="249">
        <v>234875</v>
      </c>
      <c r="F33" s="249">
        <v>116328</v>
      </c>
      <c r="G33" s="249">
        <f t="shared" si="0"/>
        <v>3850</v>
      </c>
      <c r="H33" s="249">
        <f t="shared" si="1"/>
        <v>120178</v>
      </c>
      <c r="I33" s="249">
        <v>116328</v>
      </c>
      <c r="J33" s="249">
        <f t="shared" si="2"/>
        <v>4730</v>
      </c>
      <c r="K33" s="249">
        <f t="shared" si="3"/>
        <v>121058</v>
      </c>
      <c r="L33" s="249">
        <f t="shared" si="4"/>
        <v>602650</v>
      </c>
      <c r="M33" s="249">
        <v>116328</v>
      </c>
      <c r="N33" s="250">
        <f t="shared" si="5"/>
        <v>814296</v>
      </c>
      <c r="O33" s="272"/>
      <c r="P33" s="320"/>
      <c r="Q33" s="249"/>
      <c r="R33" s="249">
        <f t="shared" si="13"/>
        <v>1416946</v>
      </c>
      <c r="S33" s="250">
        <f t="shared" si="14"/>
        <v>1182071</v>
      </c>
      <c r="T33" s="272">
        <f t="shared" si="15"/>
        <v>81353.47714730554</v>
      </c>
      <c r="U33" s="309">
        <v>7416</v>
      </c>
      <c r="V33" s="290">
        <f t="shared" si="9"/>
        <v>1174655</v>
      </c>
      <c r="W33" s="290">
        <f t="shared" si="10"/>
        <v>41862.0769036655</v>
      </c>
      <c r="X33" s="290">
        <f t="shared" si="11"/>
        <v>41862</v>
      </c>
      <c r="Y33" s="312">
        <f t="shared" si="12"/>
        <v>49278</v>
      </c>
      <c r="Z33" s="272">
        <v>14832</v>
      </c>
    </row>
    <row r="34" spans="1:26" s="230" customFormat="1" ht="13.5">
      <c r="A34" s="246" t="s">
        <v>128</v>
      </c>
      <c r="B34" s="247">
        <v>189</v>
      </c>
      <c r="C34" s="248">
        <v>10</v>
      </c>
      <c r="D34" s="249">
        <v>2012286.6</v>
      </c>
      <c r="E34" s="249">
        <v>328802</v>
      </c>
      <c r="F34" s="249">
        <v>193326</v>
      </c>
      <c r="G34" s="249">
        <f t="shared" si="0"/>
        <v>3500</v>
      </c>
      <c r="H34" s="249">
        <f t="shared" si="1"/>
        <v>196826</v>
      </c>
      <c r="I34" s="249">
        <v>193326</v>
      </c>
      <c r="J34" s="249">
        <f t="shared" si="2"/>
        <v>4300</v>
      </c>
      <c r="K34" s="249">
        <f t="shared" si="3"/>
        <v>197626</v>
      </c>
      <c r="L34" s="249">
        <f t="shared" si="4"/>
        <v>985730</v>
      </c>
      <c r="M34" s="249">
        <v>193326</v>
      </c>
      <c r="N34" s="250">
        <f t="shared" si="5"/>
        <v>1353282</v>
      </c>
      <c r="O34" s="272"/>
      <c r="P34" s="320"/>
      <c r="Q34" s="249"/>
      <c r="R34" s="249">
        <f t="shared" si="13"/>
        <v>2339012</v>
      </c>
      <c r="S34" s="250">
        <f t="shared" si="14"/>
        <v>2010210</v>
      </c>
      <c r="T34" s="272">
        <f t="shared" si="15"/>
        <v>138348.35073044267</v>
      </c>
      <c r="U34" s="309">
        <v>26845</v>
      </c>
      <c r="V34" s="290">
        <f t="shared" si="9"/>
        <v>1983365</v>
      </c>
      <c r="W34" s="290">
        <f t="shared" si="10"/>
        <v>70682.69249953264</v>
      </c>
      <c r="X34" s="290">
        <f t="shared" si="11"/>
        <v>70683</v>
      </c>
      <c r="Y34" s="312">
        <f t="shared" si="12"/>
        <v>97528</v>
      </c>
      <c r="Z34" s="272">
        <v>53691</v>
      </c>
    </row>
    <row r="35" spans="1:27" s="230" customFormat="1" ht="13.5">
      <c r="A35" s="246" t="s">
        <v>129</v>
      </c>
      <c r="B35" s="247">
        <v>40</v>
      </c>
      <c r="C35" s="248">
        <v>40</v>
      </c>
      <c r="D35" s="249">
        <v>1555089</v>
      </c>
      <c r="E35" s="249">
        <v>198738</v>
      </c>
      <c r="F35" s="249">
        <v>27250</v>
      </c>
      <c r="G35" s="249">
        <f t="shared" si="0"/>
        <v>14000</v>
      </c>
      <c r="H35" s="249">
        <f t="shared" si="1"/>
        <v>41250</v>
      </c>
      <c r="I35" s="249">
        <v>27250</v>
      </c>
      <c r="J35" s="249">
        <f t="shared" si="2"/>
        <v>17200</v>
      </c>
      <c r="K35" s="249">
        <f t="shared" si="3"/>
        <v>44450</v>
      </c>
      <c r="L35" s="249">
        <f t="shared" si="4"/>
        <v>212650</v>
      </c>
      <c r="M35" s="249">
        <v>27250</v>
      </c>
      <c r="N35" s="250">
        <f t="shared" si="5"/>
        <v>190750</v>
      </c>
      <c r="O35" s="272"/>
      <c r="P35" s="320"/>
      <c r="Q35" s="249"/>
      <c r="R35" s="249">
        <f t="shared" si="13"/>
        <v>403400</v>
      </c>
      <c r="S35" s="250">
        <f t="shared" si="14"/>
        <v>204662</v>
      </c>
      <c r="T35" s="272">
        <f t="shared" si="15"/>
        <v>14085.419014527764</v>
      </c>
      <c r="U35" s="309">
        <v>68374</v>
      </c>
      <c r="V35" s="290">
        <f t="shared" si="9"/>
        <v>136288</v>
      </c>
      <c r="W35" s="290">
        <f t="shared" si="10"/>
        <v>4856.999490954164</v>
      </c>
      <c r="X35" s="290">
        <f t="shared" si="11"/>
        <v>4857</v>
      </c>
      <c r="Y35" s="312">
        <f t="shared" si="12"/>
        <v>73231</v>
      </c>
      <c r="Z35" s="272">
        <v>136748</v>
      </c>
      <c r="AA35" s="230" t="s">
        <v>322</v>
      </c>
    </row>
    <row r="36" spans="1:27" s="230" customFormat="1" ht="13.5">
      <c r="A36" s="246" t="s">
        <v>207</v>
      </c>
      <c r="B36" s="247">
        <v>33</v>
      </c>
      <c r="C36" s="248">
        <v>5</v>
      </c>
      <c r="D36" s="249">
        <v>320561.6</v>
      </c>
      <c r="E36" s="249">
        <v>101296</v>
      </c>
      <c r="F36" s="249">
        <v>36603</v>
      </c>
      <c r="G36" s="249">
        <f t="shared" si="0"/>
        <v>1750</v>
      </c>
      <c r="H36" s="249">
        <f t="shared" si="1"/>
        <v>38353</v>
      </c>
      <c r="I36" s="249">
        <v>36603</v>
      </c>
      <c r="J36" s="249">
        <f t="shared" si="2"/>
        <v>2150</v>
      </c>
      <c r="K36" s="249">
        <f t="shared" si="3"/>
        <v>38753</v>
      </c>
      <c r="L36" s="249">
        <f t="shared" si="4"/>
        <v>192565</v>
      </c>
      <c r="M36" s="249">
        <v>36603</v>
      </c>
      <c r="N36" s="250">
        <f t="shared" si="5"/>
        <v>256221</v>
      </c>
      <c r="O36" s="272"/>
      <c r="P36" s="320"/>
      <c r="Q36" s="249"/>
      <c r="R36" s="249">
        <f t="shared" si="13"/>
        <v>448786</v>
      </c>
      <c r="S36" s="250">
        <f t="shared" si="14"/>
        <v>347490</v>
      </c>
      <c r="T36" s="272">
        <f t="shared" si="15"/>
        <v>23915.246862428066</v>
      </c>
      <c r="U36" s="309">
        <v>58437</v>
      </c>
      <c r="V36" s="290">
        <f t="shared" si="9"/>
        <v>289053</v>
      </c>
      <c r="W36" s="290">
        <f t="shared" si="10"/>
        <v>10301.20240856696</v>
      </c>
      <c r="X36" s="290">
        <f t="shared" si="11"/>
        <v>10301</v>
      </c>
      <c r="Y36" s="312">
        <f t="shared" si="12"/>
        <v>68738</v>
      </c>
      <c r="Z36" s="272">
        <v>116874</v>
      </c>
      <c r="AA36" s="230" t="s">
        <v>322</v>
      </c>
    </row>
    <row r="37" spans="1:27" s="230" customFormat="1" ht="13.5">
      <c r="A37" s="246" t="s">
        <v>137</v>
      </c>
      <c r="B37" s="247">
        <v>125</v>
      </c>
      <c r="C37" s="248">
        <v>125</v>
      </c>
      <c r="D37" s="249">
        <v>2522700</v>
      </c>
      <c r="E37" s="249">
        <v>493616</v>
      </c>
      <c r="F37" s="249">
        <v>200000</v>
      </c>
      <c r="G37" s="249">
        <f t="shared" si="0"/>
        <v>43750</v>
      </c>
      <c r="H37" s="249">
        <f t="shared" si="1"/>
        <v>243750</v>
      </c>
      <c r="I37" s="249">
        <v>200000</v>
      </c>
      <c r="J37" s="249">
        <f t="shared" si="2"/>
        <v>53750</v>
      </c>
      <c r="K37" s="249">
        <f t="shared" si="3"/>
        <v>253750</v>
      </c>
      <c r="L37" s="249">
        <f t="shared" si="4"/>
        <v>1238750</v>
      </c>
      <c r="M37" s="249">
        <v>200000</v>
      </c>
      <c r="N37" s="250">
        <f t="shared" si="5"/>
        <v>1400000</v>
      </c>
      <c r="O37" s="272"/>
      <c r="P37" s="320"/>
      <c r="Q37" s="249"/>
      <c r="R37" s="249">
        <f t="shared" si="13"/>
        <v>2638750</v>
      </c>
      <c r="S37" s="250">
        <f t="shared" si="14"/>
        <v>2145134</v>
      </c>
      <c r="T37" s="272">
        <f t="shared" si="15"/>
        <v>147634.20289213434</v>
      </c>
      <c r="U37" s="309">
        <v>84541</v>
      </c>
      <c r="V37" s="290">
        <f t="shared" si="9"/>
        <v>2060593</v>
      </c>
      <c r="W37" s="290">
        <f t="shared" si="10"/>
        <v>73434.92568724843</v>
      </c>
      <c r="X37" s="290">
        <f t="shared" si="11"/>
        <v>73435</v>
      </c>
      <c r="Y37" s="312">
        <f t="shared" si="12"/>
        <v>157976</v>
      </c>
      <c r="Z37" s="272">
        <v>169081</v>
      </c>
      <c r="AA37" s="230" t="s">
        <v>322</v>
      </c>
    </row>
    <row r="38" spans="1:26" s="230" customFormat="1" ht="13.5">
      <c r="A38" s="246" t="s">
        <v>209</v>
      </c>
      <c r="B38" s="247">
        <v>0</v>
      </c>
      <c r="C38" s="248">
        <v>0</v>
      </c>
      <c r="D38" s="249">
        <v>14950</v>
      </c>
      <c r="E38" s="249">
        <v>14950</v>
      </c>
      <c r="F38" s="249"/>
      <c r="G38" s="249">
        <f t="shared" si="0"/>
        <v>0</v>
      </c>
      <c r="H38" s="249">
        <f t="shared" si="1"/>
        <v>0</v>
      </c>
      <c r="I38" s="249"/>
      <c r="J38" s="249">
        <f t="shared" si="2"/>
        <v>0</v>
      </c>
      <c r="K38" s="249">
        <f t="shared" si="3"/>
        <v>0</v>
      </c>
      <c r="L38" s="249">
        <f t="shared" si="4"/>
        <v>0</v>
      </c>
      <c r="M38" s="249"/>
      <c r="N38" s="250">
        <f t="shared" si="5"/>
        <v>0</v>
      </c>
      <c r="O38" s="272"/>
      <c r="P38" s="320"/>
      <c r="Q38" s="249"/>
      <c r="R38" s="249">
        <f t="shared" si="13"/>
        <v>0</v>
      </c>
      <c r="S38" s="250">
        <v>0</v>
      </c>
      <c r="T38" s="272">
        <f t="shared" si="15"/>
        <v>0</v>
      </c>
      <c r="U38" s="309">
        <v>0</v>
      </c>
      <c r="V38" s="290">
        <f t="shared" si="9"/>
        <v>0</v>
      </c>
      <c r="W38" s="290">
        <f t="shared" si="10"/>
        <v>0</v>
      </c>
      <c r="X38" s="290">
        <f t="shared" si="11"/>
        <v>0</v>
      </c>
      <c r="Y38" s="312">
        <f t="shared" si="12"/>
        <v>0</v>
      </c>
      <c r="Z38" s="272">
        <v>0</v>
      </c>
    </row>
    <row r="39" spans="1:27" s="230" customFormat="1" ht="13.5">
      <c r="A39" s="246" t="s">
        <v>140</v>
      </c>
      <c r="B39" s="247">
        <v>14</v>
      </c>
      <c r="C39" s="248">
        <v>5</v>
      </c>
      <c r="D39" s="249">
        <v>114146.8</v>
      </c>
      <c r="E39" s="249">
        <v>71594</v>
      </c>
      <c r="F39" s="249">
        <v>7965</v>
      </c>
      <c r="G39" s="249">
        <f t="shared" si="0"/>
        <v>1750</v>
      </c>
      <c r="H39" s="249">
        <f t="shared" si="1"/>
        <v>9715</v>
      </c>
      <c r="I39" s="249">
        <v>7965</v>
      </c>
      <c r="J39" s="249">
        <f t="shared" si="2"/>
        <v>2150</v>
      </c>
      <c r="K39" s="249">
        <f t="shared" si="3"/>
        <v>10115</v>
      </c>
      <c r="L39" s="249">
        <f t="shared" si="4"/>
        <v>49375</v>
      </c>
      <c r="M39" s="249">
        <v>7965</v>
      </c>
      <c r="N39" s="250">
        <f t="shared" si="5"/>
        <v>55755</v>
      </c>
      <c r="O39" s="272"/>
      <c r="P39" s="320"/>
      <c r="Q39" s="249"/>
      <c r="R39" s="249">
        <f t="shared" si="13"/>
        <v>105130</v>
      </c>
      <c r="S39" s="250">
        <f aca="true" t="shared" si="16" ref="S39:S55">R39-E39</f>
        <v>33536</v>
      </c>
      <c r="T39" s="272">
        <f t="shared" si="15"/>
        <v>2308.0425876381696</v>
      </c>
      <c r="U39" s="309">
        <v>9789</v>
      </c>
      <c r="V39" s="290">
        <f t="shared" si="9"/>
        <v>23747</v>
      </c>
      <c r="W39" s="290">
        <f t="shared" si="10"/>
        <v>846.2899661869609</v>
      </c>
      <c r="X39" s="290">
        <f t="shared" si="11"/>
        <v>846</v>
      </c>
      <c r="Y39" s="312">
        <f t="shared" si="12"/>
        <v>10635</v>
      </c>
      <c r="Z39" s="272">
        <v>19578</v>
      </c>
      <c r="AA39" s="230" t="s">
        <v>322</v>
      </c>
    </row>
    <row r="40" spans="1:27" s="230" customFormat="1" ht="13.5">
      <c r="A40" s="246" t="s">
        <v>142</v>
      </c>
      <c r="B40" s="247">
        <v>41</v>
      </c>
      <c r="C40" s="248">
        <v>39</v>
      </c>
      <c r="D40" s="249">
        <v>474410.6</v>
      </c>
      <c r="E40" s="249">
        <v>191508</v>
      </c>
      <c r="F40" s="249">
        <v>30492</v>
      </c>
      <c r="G40" s="249">
        <f t="shared" si="0"/>
        <v>13650</v>
      </c>
      <c r="H40" s="249">
        <f t="shared" si="1"/>
        <v>44142</v>
      </c>
      <c r="I40" s="249">
        <v>30492</v>
      </c>
      <c r="J40" s="249">
        <f t="shared" si="2"/>
        <v>16770</v>
      </c>
      <c r="K40" s="249">
        <f t="shared" si="3"/>
        <v>47262</v>
      </c>
      <c r="L40" s="249">
        <f t="shared" si="4"/>
        <v>226950</v>
      </c>
      <c r="M40" s="249">
        <v>30492</v>
      </c>
      <c r="N40" s="250">
        <f t="shared" si="5"/>
        <v>213444</v>
      </c>
      <c r="O40" s="272"/>
      <c r="P40" s="320"/>
      <c r="Q40" s="249"/>
      <c r="R40" s="249">
        <f t="shared" si="13"/>
        <v>440394</v>
      </c>
      <c r="S40" s="250">
        <f t="shared" si="16"/>
        <v>248886</v>
      </c>
      <c r="T40" s="272">
        <f t="shared" si="15"/>
        <v>17129.04006043993</v>
      </c>
      <c r="U40" s="309">
        <v>54581</v>
      </c>
      <c r="V40" s="290">
        <f t="shared" si="9"/>
        <v>194305</v>
      </c>
      <c r="W40" s="290">
        <f t="shared" si="10"/>
        <v>6924.595607022253</v>
      </c>
      <c r="X40" s="290">
        <f t="shared" si="11"/>
        <v>6925</v>
      </c>
      <c r="Y40" s="312">
        <f t="shared" si="12"/>
        <v>61506</v>
      </c>
      <c r="Z40" s="272">
        <v>109161</v>
      </c>
      <c r="AA40" s="230" t="s">
        <v>322</v>
      </c>
    </row>
    <row r="41" spans="1:26" s="230" customFormat="1" ht="13.5">
      <c r="A41" s="246" t="s">
        <v>143</v>
      </c>
      <c r="B41" s="247">
        <v>130</v>
      </c>
      <c r="C41" s="248">
        <v>118</v>
      </c>
      <c r="D41" s="249">
        <v>2279522.6</v>
      </c>
      <c r="E41" s="249">
        <v>292931</v>
      </c>
      <c r="F41" s="249">
        <v>144864</v>
      </c>
      <c r="G41" s="249">
        <f t="shared" si="0"/>
        <v>41300</v>
      </c>
      <c r="H41" s="249">
        <f t="shared" si="1"/>
        <v>186164</v>
      </c>
      <c r="I41" s="249">
        <v>144864</v>
      </c>
      <c r="J41" s="249">
        <f t="shared" si="2"/>
        <v>50740</v>
      </c>
      <c r="K41" s="249">
        <f t="shared" si="3"/>
        <v>195604</v>
      </c>
      <c r="L41" s="249">
        <f t="shared" si="4"/>
        <v>949700</v>
      </c>
      <c r="M41" s="249">
        <v>144864</v>
      </c>
      <c r="N41" s="250">
        <f t="shared" si="5"/>
        <v>1014048</v>
      </c>
      <c r="O41" s="272"/>
      <c r="P41" s="320"/>
      <c r="Q41" s="249"/>
      <c r="R41" s="249">
        <f t="shared" si="13"/>
        <v>1963748</v>
      </c>
      <c r="S41" s="250">
        <f t="shared" si="16"/>
        <v>1670817</v>
      </c>
      <c r="T41" s="272">
        <f t="shared" si="15"/>
        <v>114990.36236133838</v>
      </c>
      <c r="U41" s="309">
        <v>32036</v>
      </c>
      <c r="V41" s="290">
        <f t="shared" si="9"/>
        <v>1638781</v>
      </c>
      <c r="W41" s="290">
        <f t="shared" si="10"/>
        <v>58402.48945457674</v>
      </c>
      <c r="X41" s="290">
        <f t="shared" si="11"/>
        <v>58402</v>
      </c>
      <c r="Y41" s="312">
        <f t="shared" si="12"/>
        <v>90438</v>
      </c>
      <c r="Z41" s="272">
        <v>64073</v>
      </c>
    </row>
    <row r="42" spans="1:26" s="230" customFormat="1" ht="13.5">
      <c r="A42" s="246" t="s">
        <v>145</v>
      </c>
      <c r="B42" s="247">
        <v>30</v>
      </c>
      <c r="C42" s="248">
        <v>20</v>
      </c>
      <c r="D42" s="249">
        <v>292797.5</v>
      </c>
      <c r="E42" s="249">
        <v>107440</v>
      </c>
      <c r="F42" s="249">
        <v>34888</v>
      </c>
      <c r="G42" s="249">
        <f t="shared" si="0"/>
        <v>7000</v>
      </c>
      <c r="H42" s="249">
        <f t="shared" si="1"/>
        <v>41888</v>
      </c>
      <c r="I42" s="249">
        <v>34888</v>
      </c>
      <c r="J42" s="249">
        <f t="shared" si="2"/>
        <v>8600</v>
      </c>
      <c r="K42" s="249">
        <f t="shared" si="3"/>
        <v>43488</v>
      </c>
      <c r="L42" s="249">
        <f t="shared" si="4"/>
        <v>212640</v>
      </c>
      <c r="M42" s="249">
        <v>34888</v>
      </c>
      <c r="N42" s="250">
        <f t="shared" si="5"/>
        <v>244216</v>
      </c>
      <c r="O42" s="272"/>
      <c r="P42" s="320"/>
      <c r="Q42" s="249"/>
      <c r="R42" s="249">
        <f t="shared" si="13"/>
        <v>456856</v>
      </c>
      <c r="S42" s="250">
        <f t="shared" si="16"/>
        <v>349416</v>
      </c>
      <c r="T42" s="272">
        <f t="shared" si="15"/>
        <v>24047.799642240538</v>
      </c>
      <c r="U42" s="309">
        <v>6971</v>
      </c>
      <c r="V42" s="290">
        <f t="shared" si="9"/>
        <v>342445</v>
      </c>
      <c r="W42" s="290">
        <f t="shared" si="10"/>
        <v>12203.973869157948</v>
      </c>
      <c r="X42" s="290">
        <f t="shared" si="11"/>
        <v>12204</v>
      </c>
      <c r="Y42" s="312">
        <f t="shared" si="12"/>
        <v>19175</v>
      </c>
      <c r="Z42" s="272">
        <v>13942</v>
      </c>
    </row>
    <row r="43" spans="1:26" s="230" customFormat="1" ht="13.5">
      <c r="A43" s="246" t="s">
        <v>146</v>
      </c>
      <c r="B43" s="247">
        <v>376</v>
      </c>
      <c r="C43" s="248">
        <v>134</v>
      </c>
      <c r="D43" s="249">
        <v>2896109.8</v>
      </c>
      <c r="E43" s="249">
        <v>374403</v>
      </c>
      <c r="F43" s="249">
        <v>188298</v>
      </c>
      <c r="G43" s="249">
        <f t="shared" si="0"/>
        <v>46900</v>
      </c>
      <c r="H43" s="249">
        <f t="shared" si="1"/>
        <v>235198</v>
      </c>
      <c r="I43" s="249">
        <v>188298</v>
      </c>
      <c r="J43" s="249">
        <f t="shared" si="2"/>
        <v>57620</v>
      </c>
      <c r="K43" s="249">
        <f t="shared" si="3"/>
        <v>245918</v>
      </c>
      <c r="L43" s="249">
        <f t="shared" si="4"/>
        <v>1197430</v>
      </c>
      <c r="M43" s="249">
        <v>188298</v>
      </c>
      <c r="N43" s="250">
        <f t="shared" si="5"/>
        <v>1318086</v>
      </c>
      <c r="O43" s="272"/>
      <c r="P43" s="320"/>
      <c r="Q43" s="249"/>
      <c r="R43" s="249">
        <f t="shared" si="13"/>
        <v>2515516</v>
      </c>
      <c r="S43" s="250">
        <f t="shared" si="16"/>
        <v>2141113</v>
      </c>
      <c r="T43" s="272">
        <f t="shared" si="15"/>
        <v>147357.46627342928</v>
      </c>
      <c r="U43" s="309">
        <v>13645</v>
      </c>
      <c r="V43" s="290">
        <f t="shared" si="9"/>
        <v>2127468</v>
      </c>
      <c r="W43" s="290">
        <f t="shared" si="10"/>
        <v>75818.20111103891</v>
      </c>
      <c r="X43" s="290">
        <f t="shared" si="11"/>
        <v>75818</v>
      </c>
      <c r="Y43" s="312">
        <f t="shared" si="12"/>
        <v>89463</v>
      </c>
      <c r="Z43" s="272">
        <f>27290+20000</f>
        <v>47290</v>
      </c>
    </row>
    <row r="44" spans="1:27" s="230" customFormat="1" ht="13.5">
      <c r="A44" s="246" t="s">
        <v>147</v>
      </c>
      <c r="B44" s="247">
        <v>73</v>
      </c>
      <c r="C44" s="248">
        <v>5</v>
      </c>
      <c r="D44" s="249">
        <v>1263153.8</v>
      </c>
      <c r="E44" s="249">
        <v>349489</v>
      </c>
      <c r="F44" s="249">
        <v>108837</v>
      </c>
      <c r="G44" s="249">
        <f t="shared" si="0"/>
        <v>1750</v>
      </c>
      <c r="H44" s="249">
        <f t="shared" si="1"/>
        <v>110587</v>
      </c>
      <c r="I44" s="249">
        <v>108837</v>
      </c>
      <c r="J44" s="249">
        <f t="shared" si="2"/>
        <v>2150</v>
      </c>
      <c r="K44" s="249">
        <f t="shared" si="3"/>
        <v>110987</v>
      </c>
      <c r="L44" s="249">
        <f t="shared" si="4"/>
        <v>553735</v>
      </c>
      <c r="M44" s="249">
        <v>108837</v>
      </c>
      <c r="N44" s="250">
        <f t="shared" si="5"/>
        <v>761859</v>
      </c>
      <c r="O44" s="272"/>
      <c r="P44" s="320"/>
      <c r="Q44" s="249"/>
      <c r="R44" s="249">
        <f t="shared" si="13"/>
        <v>1315594</v>
      </c>
      <c r="S44" s="250">
        <f t="shared" si="16"/>
        <v>966105</v>
      </c>
      <c r="T44" s="272">
        <f t="shared" si="15"/>
        <v>66490.08480827093</v>
      </c>
      <c r="U44" s="309">
        <v>138528</v>
      </c>
      <c r="V44" s="290">
        <f t="shared" si="9"/>
        <v>827577</v>
      </c>
      <c r="W44" s="290">
        <f t="shared" si="10"/>
        <v>29492.993276923673</v>
      </c>
      <c r="X44" s="290">
        <f t="shared" si="11"/>
        <v>29493</v>
      </c>
      <c r="Y44" s="312">
        <f t="shared" si="12"/>
        <v>168021</v>
      </c>
      <c r="Z44" s="272">
        <v>277056</v>
      </c>
      <c r="AA44" s="230" t="s">
        <v>322</v>
      </c>
    </row>
    <row r="45" spans="1:27" s="230" customFormat="1" ht="13.5">
      <c r="A45" s="246" t="s">
        <v>149</v>
      </c>
      <c r="B45" s="247">
        <v>52</v>
      </c>
      <c r="C45" s="248">
        <v>2</v>
      </c>
      <c r="D45" s="249">
        <v>714750</v>
      </c>
      <c r="E45" s="249">
        <v>219353</v>
      </c>
      <c r="F45" s="249">
        <v>42896</v>
      </c>
      <c r="G45" s="249">
        <f t="shared" si="0"/>
        <v>700</v>
      </c>
      <c r="H45" s="249">
        <f t="shared" si="1"/>
        <v>43596</v>
      </c>
      <c r="I45" s="249">
        <v>42896</v>
      </c>
      <c r="J45" s="249">
        <f t="shared" si="2"/>
        <v>860</v>
      </c>
      <c r="K45" s="249">
        <f t="shared" si="3"/>
        <v>43756</v>
      </c>
      <c r="L45" s="249">
        <f t="shared" si="4"/>
        <v>218300</v>
      </c>
      <c r="M45" s="249">
        <v>42896</v>
      </c>
      <c r="N45" s="250">
        <f t="shared" si="5"/>
        <v>300272</v>
      </c>
      <c r="O45" s="272"/>
      <c r="P45" s="320"/>
      <c r="Q45" s="249"/>
      <c r="R45" s="249">
        <f t="shared" si="13"/>
        <v>518572</v>
      </c>
      <c r="S45" s="250">
        <f t="shared" si="16"/>
        <v>299219</v>
      </c>
      <c r="T45" s="272">
        <f t="shared" si="15"/>
        <v>20593.0998041062</v>
      </c>
      <c r="U45" s="309">
        <v>72675</v>
      </c>
      <c r="V45" s="290">
        <f t="shared" si="9"/>
        <v>226544</v>
      </c>
      <c r="W45" s="290">
        <f t="shared" si="10"/>
        <v>8073.521459546842</v>
      </c>
      <c r="X45" s="290">
        <f t="shared" si="11"/>
        <v>8074</v>
      </c>
      <c r="Y45" s="312">
        <f t="shared" si="12"/>
        <v>80749</v>
      </c>
      <c r="Z45" s="272">
        <v>145350</v>
      </c>
      <c r="AA45" s="230" t="s">
        <v>322</v>
      </c>
    </row>
    <row r="46" spans="1:27" s="230" customFormat="1" ht="13.5">
      <c r="A46" s="246" t="s">
        <v>151</v>
      </c>
      <c r="B46" s="247">
        <v>276</v>
      </c>
      <c r="C46" s="248">
        <v>29</v>
      </c>
      <c r="D46" s="249">
        <v>1738987.6</v>
      </c>
      <c r="E46" s="249">
        <v>372260</v>
      </c>
      <c r="F46" s="249">
        <v>164664</v>
      </c>
      <c r="G46" s="249">
        <f t="shared" si="0"/>
        <v>10150</v>
      </c>
      <c r="H46" s="249">
        <f t="shared" si="1"/>
        <v>174814</v>
      </c>
      <c r="I46" s="249">
        <v>164664</v>
      </c>
      <c r="J46" s="249">
        <f t="shared" si="2"/>
        <v>12470</v>
      </c>
      <c r="K46" s="249">
        <f t="shared" si="3"/>
        <v>177134</v>
      </c>
      <c r="L46" s="249">
        <f t="shared" si="4"/>
        <v>878710</v>
      </c>
      <c r="M46" s="249">
        <v>164664</v>
      </c>
      <c r="N46" s="250">
        <f t="shared" si="5"/>
        <v>1152648</v>
      </c>
      <c r="O46" s="272"/>
      <c r="P46" s="320"/>
      <c r="Q46" s="249"/>
      <c r="R46" s="249">
        <f t="shared" si="13"/>
        <v>2031358</v>
      </c>
      <c r="S46" s="250">
        <f t="shared" si="16"/>
        <v>1659098</v>
      </c>
      <c r="T46" s="272">
        <f t="shared" si="15"/>
        <v>114183.82756039218</v>
      </c>
      <c r="U46" s="309">
        <v>80981</v>
      </c>
      <c r="V46" s="290">
        <f t="shared" si="9"/>
        <v>1578117</v>
      </c>
      <c r="W46" s="290">
        <f t="shared" si="10"/>
        <v>56240.56017893073</v>
      </c>
      <c r="X46" s="290">
        <f t="shared" si="11"/>
        <v>56241</v>
      </c>
      <c r="Y46" s="312">
        <f t="shared" si="12"/>
        <v>137222</v>
      </c>
      <c r="Z46" s="272">
        <v>161962</v>
      </c>
      <c r="AA46" s="230" t="s">
        <v>322</v>
      </c>
    </row>
    <row r="47" spans="1:26" s="230" customFormat="1" ht="13.5">
      <c r="A47" s="246" t="s">
        <v>152</v>
      </c>
      <c r="B47" s="247">
        <v>320</v>
      </c>
      <c r="C47" s="248">
        <v>320</v>
      </c>
      <c r="D47" s="249">
        <v>5972933.5</v>
      </c>
      <c r="E47" s="249">
        <v>896943</v>
      </c>
      <c r="F47" s="249">
        <v>544098</v>
      </c>
      <c r="G47" s="249">
        <f t="shared" si="0"/>
        <v>112000</v>
      </c>
      <c r="H47" s="249">
        <f t="shared" si="1"/>
        <v>656098</v>
      </c>
      <c r="I47" s="249">
        <v>544098</v>
      </c>
      <c r="J47" s="249">
        <f t="shared" si="2"/>
        <v>137600</v>
      </c>
      <c r="K47" s="249">
        <f t="shared" si="3"/>
        <v>681698</v>
      </c>
      <c r="L47" s="249">
        <f t="shared" si="4"/>
        <v>3331690</v>
      </c>
      <c r="M47" s="249">
        <v>544098</v>
      </c>
      <c r="N47" s="250">
        <f t="shared" si="5"/>
        <v>3808686</v>
      </c>
      <c r="O47" s="272"/>
      <c r="P47" s="320"/>
      <c r="Q47" s="249"/>
      <c r="R47" s="249">
        <f t="shared" si="13"/>
        <v>7140376</v>
      </c>
      <c r="S47" s="250">
        <f t="shared" si="16"/>
        <v>6243433</v>
      </c>
      <c r="T47" s="272">
        <f t="shared" si="15"/>
        <v>429690.7579039105</v>
      </c>
      <c r="U47" s="309">
        <v>57399</v>
      </c>
      <c r="V47" s="290">
        <f t="shared" si="9"/>
        <v>6186034</v>
      </c>
      <c r="W47" s="290">
        <f t="shared" si="10"/>
        <v>220456.4157447842</v>
      </c>
      <c r="X47" s="290">
        <f t="shared" si="11"/>
        <v>220456</v>
      </c>
      <c r="Y47" s="312">
        <f t="shared" si="12"/>
        <v>277855</v>
      </c>
      <c r="Z47" s="272">
        <v>114797</v>
      </c>
    </row>
    <row r="48" spans="1:26" s="230" customFormat="1" ht="13.5">
      <c r="A48" s="246" t="s">
        <v>154</v>
      </c>
      <c r="B48" s="247">
        <v>167</v>
      </c>
      <c r="C48" s="248">
        <v>161</v>
      </c>
      <c r="D48" s="249">
        <v>2588232.4</v>
      </c>
      <c r="E48" s="249">
        <v>415372</v>
      </c>
      <c r="F48" s="249">
        <v>252095</v>
      </c>
      <c r="G48" s="249">
        <f t="shared" si="0"/>
        <v>56350</v>
      </c>
      <c r="H48" s="249">
        <f t="shared" si="1"/>
        <v>308445</v>
      </c>
      <c r="I48" s="249">
        <v>252095</v>
      </c>
      <c r="J48" s="249">
        <f t="shared" si="2"/>
        <v>69230</v>
      </c>
      <c r="K48" s="249">
        <f t="shared" si="3"/>
        <v>321325</v>
      </c>
      <c r="L48" s="249">
        <f t="shared" si="4"/>
        <v>1567985</v>
      </c>
      <c r="M48" s="249">
        <v>252095</v>
      </c>
      <c r="N48" s="250">
        <f t="shared" si="5"/>
        <v>1764665</v>
      </c>
      <c r="O48" s="272"/>
      <c r="P48" s="320"/>
      <c r="Q48" s="249"/>
      <c r="R48" s="249">
        <f t="shared" si="13"/>
        <v>3332650</v>
      </c>
      <c r="S48" s="250">
        <f t="shared" si="16"/>
        <v>2917278</v>
      </c>
      <c r="T48" s="272">
        <f t="shared" si="15"/>
        <v>200775.34184100383</v>
      </c>
      <c r="U48" s="309">
        <v>9344</v>
      </c>
      <c r="V48" s="290">
        <f t="shared" si="9"/>
        <v>2907934</v>
      </c>
      <c r="W48" s="290">
        <f t="shared" si="10"/>
        <v>103632.26371895034</v>
      </c>
      <c r="X48" s="290">
        <f t="shared" si="11"/>
        <v>103632</v>
      </c>
      <c r="Y48" s="312">
        <f t="shared" si="12"/>
        <v>112976</v>
      </c>
      <c r="Z48" s="272">
        <v>18688</v>
      </c>
    </row>
    <row r="49" spans="1:26" s="230" customFormat="1" ht="14.25" thickBot="1">
      <c r="A49" s="251" t="s">
        <v>162</v>
      </c>
      <c r="B49" s="252">
        <v>227</v>
      </c>
      <c r="C49" s="253">
        <v>9</v>
      </c>
      <c r="D49" s="254">
        <v>2232361</v>
      </c>
      <c r="E49" s="254">
        <v>376825</v>
      </c>
      <c r="F49" s="254">
        <v>203190</v>
      </c>
      <c r="G49" s="254">
        <f t="shared" si="0"/>
        <v>3150</v>
      </c>
      <c r="H49" s="254">
        <f t="shared" si="1"/>
        <v>206340</v>
      </c>
      <c r="I49" s="254">
        <v>203190</v>
      </c>
      <c r="J49" s="249">
        <f t="shared" si="2"/>
        <v>3870</v>
      </c>
      <c r="K49" s="249">
        <f t="shared" si="3"/>
        <v>207060</v>
      </c>
      <c r="L49" s="254">
        <f t="shared" si="4"/>
        <v>1033140</v>
      </c>
      <c r="M49" s="254">
        <v>203190</v>
      </c>
      <c r="N49" s="255">
        <f t="shared" si="5"/>
        <v>1422330</v>
      </c>
      <c r="O49" s="308"/>
      <c r="P49" s="321"/>
      <c r="Q49" s="254"/>
      <c r="R49" s="254">
        <f t="shared" si="13"/>
        <v>2455470</v>
      </c>
      <c r="S49" s="255">
        <f t="shared" si="16"/>
        <v>2078645</v>
      </c>
      <c r="T49" s="308">
        <f t="shared" si="15"/>
        <v>143058.2414295427</v>
      </c>
      <c r="U49" s="309">
        <v>30108</v>
      </c>
      <c r="V49" s="290">
        <f t="shared" si="9"/>
        <v>2048537</v>
      </c>
      <c r="W49" s="290">
        <f t="shared" si="10"/>
        <v>73005.27681234422</v>
      </c>
      <c r="X49" s="290">
        <f t="shared" si="11"/>
        <v>73005</v>
      </c>
      <c r="Y49" s="313">
        <f t="shared" si="12"/>
        <v>103113</v>
      </c>
      <c r="Z49" s="308">
        <v>60217</v>
      </c>
    </row>
    <row r="50" spans="1:26" s="230" customFormat="1" ht="13.5">
      <c r="A50" s="294" t="s">
        <v>58</v>
      </c>
      <c r="B50" s="295">
        <v>519</v>
      </c>
      <c r="C50" s="296">
        <v>170</v>
      </c>
      <c r="D50" s="297">
        <v>7553809.3</v>
      </c>
      <c r="E50" s="297">
        <v>1385819</v>
      </c>
      <c r="F50" s="297">
        <v>765028</v>
      </c>
      <c r="G50" s="297">
        <f aca="true" t="shared" si="17" ref="G50:G55">C50*350</f>
        <v>59500</v>
      </c>
      <c r="H50" s="297">
        <f t="shared" si="1"/>
        <v>824528</v>
      </c>
      <c r="I50" s="297">
        <v>765028</v>
      </c>
      <c r="J50" s="297">
        <f aca="true" t="shared" si="18" ref="J50:J55">C50*430</f>
        <v>73100</v>
      </c>
      <c r="K50" s="297">
        <f aca="true" t="shared" si="19" ref="K50:K55">I50+J50</f>
        <v>838128</v>
      </c>
      <c r="L50" s="297">
        <f aca="true" t="shared" si="20" ref="L50:L55">H50*3+K50*2</f>
        <v>4149840</v>
      </c>
      <c r="M50" s="297">
        <v>765028</v>
      </c>
      <c r="N50" s="298">
        <f aca="true" t="shared" si="21" ref="N50:N55">M50*7</f>
        <v>5355196</v>
      </c>
      <c r="O50" s="299"/>
      <c r="P50" s="319"/>
      <c r="Q50" s="297"/>
      <c r="R50" s="297">
        <f>L50+N50</f>
        <v>9505036</v>
      </c>
      <c r="S50" s="298">
        <f t="shared" si="16"/>
        <v>8119217</v>
      </c>
      <c r="T50" s="299">
        <f aca="true" t="shared" si="22" ref="T50:T55">S50*0.0688228347936</f>
        <v>558787.5302443886</v>
      </c>
      <c r="U50" s="309">
        <v>172195</v>
      </c>
      <c r="V50" s="290">
        <f aca="true" t="shared" si="23" ref="V50:V55">S50-U50</f>
        <v>7947022</v>
      </c>
      <c r="W50" s="290">
        <f aca="true" t="shared" si="24" ref="W50:W55">V50*0.0356377633464</f>
        <v>283214.08934463444</v>
      </c>
      <c r="X50" s="290">
        <f>ROUND(W50,0)+5</f>
        <v>283219</v>
      </c>
      <c r="Y50" s="310">
        <f aca="true" t="shared" si="25" ref="Y50:Y55">U50+X50</f>
        <v>455414</v>
      </c>
      <c r="Z50" s="311">
        <v>344398</v>
      </c>
    </row>
    <row r="51" spans="1:26" s="230" customFormat="1" ht="13.5">
      <c r="A51" s="246" t="s">
        <v>67</v>
      </c>
      <c r="B51" s="247">
        <v>201</v>
      </c>
      <c r="C51" s="248">
        <v>6</v>
      </c>
      <c r="D51" s="249">
        <v>2567091.4</v>
      </c>
      <c r="E51" s="249">
        <v>394699</v>
      </c>
      <c r="F51" s="249">
        <v>202170</v>
      </c>
      <c r="G51" s="249">
        <f t="shared" si="17"/>
        <v>2100</v>
      </c>
      <c r="H51" s="249">
        <f t="shared" si="1"/>
        <v>204270</v>
      </c>
      <c r="I51" s="249">
        <v>202170</v>
      </c>
      <c r="J51" s="249">
        <f t="shared" si="18"/>
        <v>2580</v>
      </c>
      <c r="K51" s="249">
        <f t="shared" si="19"/>
        <v>204750</v>
      </c>
      <c r="L51" s="249">
        <f t="shared" si="20"/>
        <v>1022310</v>
      </c>
      <c r="M51" s="249">
        <v>202170</v>
      </c>
      <c r="N51" s="250">
        <f t="shared" si="21"/>
        <v>1415190</v>
      </c>
      <c r="O51" s="272"/>
      <c r="P51" s="320"/>
      <c r="Q51" s="249"/>
      <c r="R51" s="249">
        <f>L51+N51</f>
        <v>2437500</v>
      </c>
      <c r="S51" s="250">
        <f t="shared" si="16"/>
        <v>2042801</v>
      </c>
      <c r="T51" s="272">
        <f t="shared" si="22"/>
        <v>140591.3557392009</v>
      </c>
      <c r="U51" s="309">
        <v>66594</v>
      </c>
      <c r="V51" s="290">
        <f t="shared" si="23"/>
        <v>1976207</v>
      </c>
      <c r="W51" s="290">
        <f t="shared" si="24"/>
        <v>70427.5973894991</v>
      </c>
      <c r="X51" s="290">
        <f>ROUND(W51,0)</f>
        <v>70428</v>
      </c>
      <c r="Y51" s="312">
        <f t="shared" si="25"/>
        <v>137022</v>
      </c>
      <c r="Z51" s="272">
        <v>133188</v>
      </c>
    </row>
    <row r="52" spans="1:26" s="230" customFormat="1" ht="13.5">
      <c r="A52" s="246" t="s">
        <v>71</v>
      </c>
      <c r="B52" s="247">
        <v>344</v>
      </c>
      <c r="C52" s="248">
        <v>200</v>
      </c>
      <c r="D52" s="249">
        <v>6445350</v>
      </c>
      <c r="E52" s="249">
        <v>876610</v>
      </c>
      <c r="F52" s="249">
        <v>666708</v>
      </c>
      <c r="G52" s="249">
        <f t="shared" si="17"/>
        <v>70000</v>
      </c>
      <c r="H52" s="249">
        <f t="shared" si="1"/>
        <v>736708</v>
      </c>
      <c r="I52" s="249">
        <v>666708</v>
      </c>
      <c r="J52" s="249">
        <f t="shared" si="18"/>
        <v>86000</v>
      </c>
      <c r="K52" s="249">
        <f t="shared" si="19"/>
        <v>752708</v>
      </c>
      <c r="L52" s="249">
        <f t="shared" si="20"/>
        <v>3715540</v>
      </c>
      <c r="M52" s="249">
        <v>666708</v>
      </c>
      <c r="N52" s="250">
        <f t="shared" si="21"/>
        <v>4666956</v>
      </c>
      <c r="O52" s="272"/>
      <c r="P52" s="320"/>
      <c r="Q52" s="249"/>
      <c r="R52" s="249">
        <f>L52+N52</f>
        <v>8382496</v>
      </c>
      <c r="S52" s="250">
        <f t="shared" si="16"/>
        <v>7505886</v>
      </c>
      <c r="T52" s="272">
        <f t="shared" si="22"/>
        <v>516576.35215759516</v>
      </c>
      <c r="U52" s="309">
        <v>141643</v>
      </c>
      <c r="V52" s="290">
        <f t="shared" si="23"/>
        <v>7364243</v>
      </c>
      <c r="W52" s="290">
        <f t="shared" si="24"/>
        <v>262445.1492593828</v>
      </c>
      <c r="X52" s="290">
        <f>ROUND(W52,0)</f>
        <v>262445</v>
      </c>
      <c r="Y52" s="312">
        <f t="shared" si="25"/>
        <v>404088</v>
      </c>
      <c r="Z52" s="272">
        <f>283285+50000</f>
        <v>333285</v>
      </c>
    </row>
    <row r="53" spans="1:26" s="230" customFormat="1" ht="13.5">
      <c r="A53" s="246" t="s">
        <v>112</v>
      </c>
      <c r="B53" s="247">
        <v>107</v>
      </c>
      <c r="C53" s="248">
        <v>71</v>
      </c>
      <c r="D53" s="249">
        <v>2467518.4</v>
      </c>
      <c r="E53" s="249">
        <v>431455</v>
      </c>
      <c r="F53" s="249">
        <v>204426</v>
      </c>
      <c r="G53" s="249">
        <f t="shared" si="17"/>
        <v>24850</v>
      </c>
      <c r="H53" s="249">
        <f t="shared" si="1"/>
        <v>229276</v>
      </c>
      <c r="I53" s="249">
        <v>138550</v>
      </c>
      <c r="J53" s="249">
        <f t="shared" si="18"/>
        <v>30530</v>
      </c>
      <c r="K53" s="249">
        <f t="shared" si="19"/>
        <v>169080</v>
      </c>
      <c r="L53" s="249">
        <f t="shared" si="20"/>
        <v>1025988</v>
      </c>
      <c r="M53" s="249">
        <v>204426</v>
      </c>
      <c r="N53" s="250">
        <f t="shared" si="21"/>
        <v>1430982</v>
      </c>
      <c r="O53" s="272">
        <f>H53*3+M53*2</f>
        <v>1096680</v>
      </c>
      <c r="P53" s="320">
        <f>I53*5</f>
        <v>692750</v>
      </c>
      <c r="Q53" s="249">
        <f>K53*2</f>
        <v>338160</v>
      </c>
      <c r="R53" s="249">
        <f>O53+P53+Q53</f>
        <v>2127590</v>
      </c>
      <c r="S53" s="250">
        <f t="shared" si="16"/>
        <v>1696135</v>
      </c>
      <c r="T53" s="272">
        <f t="shared" si="22"/>
        <v>116732.81889264274</v>
      </c>
      <c r="U53" s="309">
        <v>7712</v>
      </c>
      <c r="V53" s="290">
        <f t="shared" si="23"/>
        <v>1688423</v>
      </c>
      <c r="W53" s="290">
        <f t="shared" si="24"/>
        <v>60171.61930261873</v>
      </c>
      <c r="X53" s="290">
        <f>ROUND(W53,0)</f>
        <v>60172</v>
      </c>
      <c r="Y53" s="312">
        <f t="shared" si="25"/>
        <v>67884</v>
      </c>
      <c r="Z53" s="272">
        <v>15425</v>
      </c>
    </row>
    <row r="54" spans="1:27" s="230" customFormat="1" ht="13.5">
      <c r="A54" s="246" t="s">
        <v>139</v>
      </c>
      <c r="B54" s="247">
        <v>120</v>
      </c>
      <c r="C54" s="248">
        <v>47</v>
      </c>
      <c r="D54" s="249">
        <v>1003891.2</v>
      </c>
      <c r="E54" s="249">
        <v>212132</v>
      </c>
      <c r="F54" s="249">
        <v>60207</v>
      </c>
      <c r="G54" s="249">
        <f t="shared" si="17"/>
        <v>16450</v>
      </c>
      <c r="H54" s="249">
        <f t="shared" si="1"/>
        <v>76657</v>
      </c>
      <c r="I54" s="249">
        <v>60207</v>
      </c>
      <c r="J54" s="249">
        <f t="shared" si="18"/>
        <v>20210</v>
      </c>
      <c r="K54" s="249">
        <f t="shared" si="19"/>
        <v>80417</v>
      </c>
      <c r="L54" s="249">
        <f t="shared" si="20"/>
        <v>390805</v>
      </c>
      <c r="M54" s="249">
        <v>60207</v>
      </c>
      <c r="N54" s="250">
        <f t="shared" si="21"/>
        <v>421449</v>
      </c>
      <c r="O54" s="272"/>
      <c r="P54" s="320"/>
      <c r="Q54" s="249"/>
      <c r="R54" s="249">
        <f>L54+N54</f>
        <v>812254</v>
      </c>
      <c r="S54" s="250">
        <f t="shared" si="16"/>
        <v>600122</v>
      </c>
      <c r="T54" s="272">
        <f t="shared" si="22"/>
        <v>41302.09726200482</v>
      </c>
      <c r="U54" s="309">
        <v>45682</v>
      </c>
      <c r="V54" s="290">
        <f t="shared" si="23"/>
        <v>554440</v>
      </c>
      <c r="W54" s="290">
        <f t="shared" si="24"/>
        <v>19759.001509778016</v>
      </c>
      <c r="X54" s="290">
        <f>ROUND(W54,0)</f>
        <v>19759</v>
      </c>
      <c r="Y54" s="312">
        <f t="shared" si="25"/>
        <v>65441</v>
      </c>
      <c r="Z54" s="272">
        <v>91363</v>
      </c>
      <c r="AA54" s="230" t="s">
        <v>322</v>
      </c>
    </row>
    <row r="55" spans="1:26" s="230" customFormat="1" ht="14.25" thickBot="1">
      <c r="A55" s="348" t="s">
        <v>144</v>
      </c>
      <c r="B55" s="247">
        <v>81</v>
      </c>
      <c r="C55" s="248">
        <v>55</v>
      </c>
      <c r="D55" s="249">
        <v>1377634.8</v>
      </c>
      <c r="E55" s="249">
        <v>199881</v>
      </c>
      <c r="F55" s="249">
        <v>69910</v>
      </c>
      <c r="G55" s="249">
        <f t="shared" si="17"/>
        <v>19250</v>
      </c>
      <c r="H55" s="249">
        <f t="shared" si="1"/>
        <v>89160</v>
      </c>
      <c r="I55" s="249">
        <v>69910</v>
      </c>
      <c r="J55" s="249">
        <f t="shared" si="18"/>
        <v>23650</v>
      </c>
      <c r="K55" s="249">
        <f t="shared" si="19"/>
        <v>93560</v>
      </c>
      <c r="L55" s="249">
        <f t="shared" si="20"/>
        <v>454600</v>
      </c>
      <c r="M55" s="249">
        <v>69910</v>
      </c>
      <c r="N55" s="250">
        <f t="shared" si="21"/>
        <v>489370</v>
      </c>
      <c r="O55" s="272"/>
      <c r="P55" s="320"/>
      <c r="Q55" s="249"/>
      <c r="R55" s="249">
        <f>L55+N55</f>
        <v>943970</v>
      </c>
      <c r="S55" s="250">
        <f t="shared" si="16"/>
        <v>744089</v>
      </c>
      <c r="T55" s="350">
        <f t="shared" si="22"/>
        <v>51210.314318735036</v>
      </c>
      <c r="U55" s="309">
        <v>11420</v>
      </c>
      <c r="V55" s="290">
        <f t="shared" si="23"/>
        <v>732669</v>
      </c>
      <c r="W55" s="290">
        <f t="shared" si="24"/>
        <v>26110.684433243543</v>
      </c>
      <c r="X55" s="290">
        <f>ROUND(W55,0)</f>
        <v>26111</v>
      </c>
      <c r="Y55" s="352">
        <f t="shared" si="25"/>
        <v>37531</v>
      </c>
      <c r="Z55" s="350">
        <v>22841</v>
      </c>
    </row>
    <row r="56" spans="1:26" ht="14.25" thickBot="1">
      <c r="A56" s="349" t="s">
        <v>27</v>
      </c>
      <c r="T56" s="351">
        <f>SUM(T4:T55)</f>
        <v>7112235.160846394</v>
      </c>
      <c r="U56" s="309">
        <f aca="true" t="shared" si="26" ref="U56:Z56">SUM(U4:U55)</f>
        <v>2704134</v>
      </c>
      <c r="V56" s="309">
        <f t="shared" si="26"/>
        <v>100637078</v>
      </c>
      <c r="W56" s="309">
        <f t="shared" si="26"/>
        <v>3586480.369637199</v>
      </c>
      <c r="X56" s="309">
        <f t="shared" si="26"/>
        <v>3586485</v>
      </c>
      <c r="Y56" s="351">
        <f t="shared" si="26"/>
        <v>6290619</v>
      </c>
      <c r="Z56" s="351">
        <f t="shared" si="26"/>
        <v>5467497</v>
      </c>
    </row>
  </sheetData>
  <mergeCells count="1">
    <mergeCell ref="T1:Z1"/>
  </mergeCells>
  <printOptions horizontalCentered="1" verticalCentered="1"/>
  <pageMargins left="0.7480314960629921" right="0.7480314960629921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Z11" sqref="Z11:Z112"/>
    </sheetView>
  </sheetViews>
  <sheetFormatPr defaultColWidth="9.140625" defaultRowHeight="12.75"/>
  <cols>
    <col min="1" max="1" width="3.28125" style="230" bestFit="1" customWidth="1"/>
    <col min="2" max="2" width="13.421875" style="230" bestFit="1" customWidth="1"/>
    <col min="3" max="4" width="7.421875" style="230" bestFit="1" customWidth="1"/>
    <col min="5" max="5" width="9.57421875" style="230" hidden="1" customWidth="1"/>
    <col min="6" max="6" width="8.7109375" style="230" bestFit="1" customWidth="1"/>
    <col min="7" max="7" width="8.7109375" style="230" hidden="1" customWidth="1"/>
    <col min="8" max="8" width="7.8515625" style="230" hidden="1" customWidth="1"/>
    <col min="9" max="12" width="8.7109375" style="230" hidden="1" customWidth="1"/>
    <col min="13" max="13" width="9.57421875" style="230" hidden="1" customWidth="1"/>
    <col min="14" max="14" width="8.7109375" style="230" hidden="1" customWidth="1"/>
    <col min="15" max="15" width="9.57421875" style="230" hidden="1" customWidth="1"/>
    <col min="16" max="18" width="7.8515625" style="230" hidden="1" customWidth="1"/>
    <col min="19" max="20" width="9.57421875" style="230" bestFit="1" customWidth="1"/>
    <col min="21" max="21" width="10.28125" style="230" customWidth="1"/>
    <col min="22" max="22" width="9.8515625" style="230" hidden="1" customWidth="1"/>
    <col min="23" max="23" width="11.00390625" style="230" hidden="1" customWidth="1"/>
    <col min="24" max="24" width="9.140625" style="230" hidden="1" customWidth="1"/>
    <col min="25" max="25" width="7.8515625" style="230" hidden="1" customWidth="1"/>
    <col min="26" max="26" width="10.00390625" style="230" customWidth="1"/>
    <col min="27" max="27" width="9.140625" style="230" customWidth="1"/>
    <col min="28" max="28" width="10.421875" style="230" bestFit="1" customWidth="1"/>
    <col min="29" max="16384" width="9.140625" style="230" customWidth="1"/>
  </cols>
  <sheetData>
    <row r="1" spans="1:28" ht="13.5" thickBot="1">
      <c r="A1" s="228"/>
      <c r="B1" s="228"/>
      <c r="C1" s="228"/>
      <c r="D1" s="228"/>
      <c r="E1" s="257"/>
      <c r="F1" s="229"/>
      <c r="G1" s="257"/>
      <c r="H1" s="258"/>
      <c r="I1" s="258"/>
      <c r="J1" s="258"/>
      <c r="K1" s="258"/>
      <c r="L1" s="258"/>
      <c r="M1" s="257"/>
      <c r="N1" s="257"/>
      <c r="O1" s="257"/>
      <c r="P1" s="375" t="s">
        <v>287</v>
      </c>
      <c r="Q1" s="376"/>
      <c r="R1" s="361"/>
      <c r="S1" s="229"/>
      <c r="T1" s="257"/>
      <c r="U1" s="257"/>
      <c r="V1" s="258"/>
      <c r="W1" s="258"/>
      <c r="X1" s="258"/>
      <c r="Y1" s="258"/>
      <c r="Z1" s="258"/>
      <c r="AA1" s="258"/>
      <c r="AB1" s="264"/>
    </row>
    <row r="2" spans="1:28" ht="13.5">
      <c r="A2" s="231" t="s">
        <v>28</v>
      </c>
      <c r="B2" s="231" t="s">
        <v>176</v>
      </c>
      <c r="C2" s="231" t="s">
        <v>253</v>
      </c>
      <c r="D2" s="231" t="s">
        <v>267</v>
      </c>
      <c r="E2" s="227" t="s">
        <v>251</v>
      </c>
      <c r="F2" s="232" t="s">
        <v>252</v>
      </c>
      <c r="G2" s="373" t="s">
        <v>254</v>
      </c>
      <c r="H2" s="374"/>
      <c r="I2" s="374"/>
      <c r="J2" s="362" t="s">
        <v>251</v>
      </c>
      <c r="K2" s="363"/>
      <c r="L2" s="364"/>
      <c r="M2" s="265" t="s">
        <v>251</v>
      </c>
      <c r="N2" s="233" t="s">
        <v>251</v>
      </c>
      <c r="O2" s="233" t="s">
        <v>251</v>
      </c>
      <c r="P2" s="233" t="s">
        <v>251</v>
      </c>
      <c r="Q2" s="233" t="s">
        <v>251</v>
      </c>
      <c r="R2" s="234" t="s">
        <v>251</v>
      </c>
      <c r="S2" s="234" t="s">
        <v>251</v>
      </c>
      <c r="T2" s="233" t="s">
        <v>262</v>
      </c>
      <c r="U2" s="370" t="s">
        <v>298</v>
      </c>
      <c r="V2" s="371"/>
      <c r="W2" s="371"/>
      <c r="X2" s="371"/>
      <c r="Y2" s="371"/>
      <c r="Z2" s="371"/>
      <c r="AA2" s="371"/>
      <c r="AB2" s="372"/>
    </row>
    <row r="3" spans="1:28" ht="14.25" thickBot="1">
      <c r="A3" s="231" t="s">
        <v>182</v>
      </c>
      <c r="B3" s="232"/>
      <c r="C3" s="232" t="s">
        <v>242</v>
      </c>
      <c r="D3" s="232" t="s">
        <v>268</v>
      </c>
      <c r="E3" s="227">
        <v>2004</v>
      </c>
      <c r="F3" s="232">
        <v>2004</v>
      </c>
      <c r="G3" s="370" t="s">
        <v>288</v>
      </c>
      <c r="H3" s="371"/>
      <c r="I3" s="371"/>
      <c r="J3" s="404" t="s">
        <v>289</v>
      </c>
      <c r="K3" s="368"/>
      <c r="L3" s="369"/>
      <c r="M3" s="266" t="s">
        <v>258</v>
      </c>
      <c r="N3" s="227" t="s">
        <v>255</v>
      </c>
      <c r="O3" s="227" t="s">
        <v>259</v>
      </c>
      <c r="P3" s="227" t="s">
        <v>271</v>
      </c>
      <c r="Q3" s="227" t="s">
        <v>269</v>
      </c>
      <c r="R3" s="232" t="s">
        <v>270</v>
      </c>
      <c r="S3" s="232" t="s">
        <v>261</v>
      </c>
      <c r="T3" s="227" t="s">
        <v>263</v>
      </c>
      <c r="U3" s="404"/>
      <c r="V3" s="368"/>
      <c r="W3" s="368"/>
      <c r="X3" s="368"/>
      <c r="Y3" s="368"/>
      <c r="Z3" s="368"/>
      <c r="AA3" s="368"/>
      <c r="AB3" s="369"/>
    </row>
    <row r="4" spans="1:28" ht="12.75">
      <c r="A4" s="232"/>
      <c r="B4" s="232"/>
      <c r="C4" s="232"/>
      <c r="D4" s="232"/>
      <c r="E4" s="227" t="s">
        <v>34</v>
      </c>
      <c r="F4" s="235"/>
      <c r="G4" s="236"/>
      <c r="H4" s="236"/>
      <c r="I4" s="236"/>
      <c r="J4" s="227"/>
      <c r="K4" s="227"/>
      <c r="L4" s="227"/>
      <c r="M4" s="227" t="s">
        <v>256</v>
      </c>
      <c r="N4" s="227" t="s">
        <v>257</v>
      </c>
      <c r="O4" s="227" t="s">
        <v>257</v>
      </c>
      <c r="P4" s="401" t="s">
        <v>287</v>
      </c>
      <c r="Q4" s="402"/>
      <c r="R4" s="403"/>
      <c r="S4" s="314">
        <v>2004</v>
      </c>
      <c r="T4" s="232" t="s">
        <v>264</v>
      </c>
      <c r="U4" s="274" t="s">
        <v>292</v>
      </c>
      <c r="V4" s="274"/>
      <c r="W4" s="274"/>
      <c r="X4" s="275"/>
      <c r="Y4" s="275"/>
      <c r="Z4" s="227" t="s">
        <v>323</v>
      </c>
      <c r="AA4" s="227" t="s">
        <v>294</v>
      </c>
      <c r="AB4" s="232" t="s">
        <v>297</v>
      </c>
    </row>
    <row r="5" spans="1:28" ht="13.5" thickBot="1">
      <c r="A5" s="256"/>
      <c r="B5" s="256"/>
      <c r="C5" s="256"/>
      <c r="D5" s="256"/>
      <c r="E5" s="259" t="s">
        <v>260</v>
      </c>
      <c r="F5" s="260"/>
      <c r="G5" s="259" t="s">
        <v>265</v>
      </c>
      <c r="H5" s="259" t="s">
        <v>185</v>
      </c>
      <c r="I5" s="259" t="s">
        <v>266</v>
      </c>
      <c r="J5" s="259" t="s">
        <v>265</v>
      </c>
      <c r="K5" s="259" t="s">
        <v>185</v>
      </c>
      <c r="L5" s="259" t="s">
        <v>266</v>
      </c>
      <c r="M5" s="259"/>
      <c r="N5" s="261"/>
      <c r="O5" s="261"/>
      <c r="P5" s="404"/>
      <c r="Q5" s="368"/>
      <c r="R5" s="369"/>
      <c r="S5" s="315"/>
      <c r="T5" s="262"/>
      <c r="U5" s="291"/>
      <c r="V5" s="262" t="s">
        <v>290</v>
      </c>
      <c r="W5" s="262" t="s">
        <v>293</v>
      </c>
      <c r="X5" s="261" t="s">
        <v>291</v>
      </c>
      <c r="Y5" s="261" t="s">
        <v>296</v>
      </c>
      <c r="Z5" s="259" t="s">
        <v>324</v>
      </c>
      <c r="AA5" s="261" t="s">
        <v>295</v>
      </c>
      <c r="AB5" s="291"/>
    </row>
    <row r="6" spans="1:28" ht="14.25" thickBot="1">
      <c r="A6" s="237">
        <v>0</v>
      </c>
      <c r="B6" s="237">
        <v>1</v>
      </c>
      <c r="C6" s="238"/>
      <c r="D6" s="238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63"/>
      <c r="Q6" s="263"/>
      <c r="R6" s="263"/>
      <c r="S6" s="263"/>
      <c r="T6" s="263"/>
      <c r="U6" s="273"/>
      <c r="V6" s="273"/>
      <c r="W6" s="273"/>
      <c r="X6" s="273"/>
      <c r="Y6" s="273"/>
      <c r="Z6" s="273"/>
      <c r="AA6" s="273"/>
      <c r="AB6" s="273"/>
    </row>
    <row r="7" spans="1:28" ht="13.5">
      <c r="A7" s="300"/>
      <c r="B7" s="301" t="s">
        <v>200</v>
      </c>
      <c r="C7" s="239">
        <f aca="true" t="shared" si="0" ref="C7:AB7">C8+C9+C10</f>
        <v>15773</v>
      </c>
      <c r="D7" s="239">
        <f t="shared" si="0"/>
        <v>9039</v>
      </c>
      <c r="E7" s="240">
        <f t="shared" si="0"/>
        <v>212642448.89999998</v>
      </c>
      <c r="F7" s="240">
        <f t="shared" si="0"/>
        <v>37763364</v>
      </c>
      <c r="G7" s="240">
        <f t="shared" si="0"/>
        <v>17802908</v>
      </c>
      <c r="H7" s="240">
        <f t="shared" si="0"/>
        <v>3163650</v>
      </c>
      <c r="I7" s="240">
        <f t="shared" si="0"/>
        <v>20966558</v>
      </c>
      <c r="J7" s="240">
        <f t="shared" si="0"/>
        <v>17755374</v>
      </c>
      <c r="K7" s="240">
        <f t="shared" si="0"/>
        <v>3886770</v>
      </c>
      <c r="L7" s="240">
        <f t="shared" si="0"/>
        <v>21642144</v>
      </c>
      <c r="M7" s="240">
        <f t="shared" si="0"/>
        <v>106183962</v>
      </c>
      <c r="N7" s="240">
        <f t="shared" si="0"/>
        <v>18192858</v>
      </c>
      <c r="O7" s="267">
        <f t="shared" si="0"/>
        <v>127350006</v>
      </c>
      <c r="P7" s="270"/>
      <c r="Q7" s="316"/>
      <c r="R7" s="240"/>
      <c r="S7" s="240">
        <f t="shared" si="0"/>
        <v>229415168</v>
      </c>
      <c r="T7" s="267">
        <f t="shared" si="0"/>
        <v>191666037</v>
      </c>
      <c r="U7" s="270">
        <f t="shared" si="0"/>
        <v>13190999.999995025</v>
      </c>
      <c r="V7" s="270">
        <f t="shared" si="0"/>
        <v>6595500</v>
      </c>
      <c r="W7" s="270">
        <f t="shared" si="0"/>
        <v>185070537</v>
      </c>
      <c r="X7" s="270">
        <f t="shared" si="0"/>
        <v>6595499.999997167</v>
      </c>
      <c r="Y7" s="270">
        <f t="shared" si="0"/>
        <v>6595500</v>
      </c>
      <c r="Z7" s="270">
        <f t="shared" si="0"/>
        <v>13191000.069461523</v>
      </c>
      <c r="AA7" s="270">
        <f t="shared" si="0"/>
        <v>13191000</v>
      </c>
      <c r="AB7" s="270">
        <f t="shared" si="0"/>
        <v>13191000</v>
      </c>
    </row>
    <row r="8" spans="1:28" ht="13.5">
      <c r="A8" s="241"/>
      <c r="B8" s="242" t="s">
        <v>201</v>
      </c>
      <c r="C8" s="243">
        <f>C11+C12+C13+C14</f>
        <v>2199</v>
      </c>
      <c r="D8" s="243">
        <f>D11+D12+D13+D14</f>
        <v>1033</v>
      </c>
      <c r="E8" s="244">
        <f>E11+E12+E13+E14</f>
        <v>27761165.8</v>
      </c>
      <c r="F8" s="244">
        <f>F11+F12+F13+F14</f>
        <v>4437855</v>
      </c>
      <c r="G8" s="244">
        <f aca="true" t="shared" si="1" ref="G8:AB8">G11+G12+G13+G14</f>
        <v>2302815</v>
      </c>
      <c r="H8" s="244">
        <f t="shared" si="1"/>
        <v>361550</v>
      </c>
      <c r="I8" s="244">
        <f t="shared" si="1"/>
        <v>2664365</v>
      </c>
      <c r="J8" s="244">
        <f t="shared" si="1"/>
        <v>2302815</v>
      </c>
      <c r="K8" s="244">
        <f t="shared" si="1"/>
        <v>444190</v>
      </c>
      <c r="L8" s="244">
        <f t="shared" si="1"/>
        <v>2747005</v>
      </c>
      <c r="M8" s="244">
        <f t="shared" si="1"/>
        <v>13487105</v>
      </c>
      <c r="N8" s="244">
        <f t="shared" si="1"/>
        <v>2302815</v>
      </c>
      <c r="O8" s="268">
        <f t="shared" si="1"/>
        <v>16119705</v>
      </c>
      <c r="P8" s="271"/>
      <c r="Q8" s="317"/>
      <c r="R8" s="244"/>
      <c r="S8" s="244">
        <f t="shared" si="1"/>
        <v>29606810</v>
      </c>
      <c r="T8" s="268">
        <f t="shared" si="1"/>
        <v>25168955</v>
      </c>
      <c r="U8" s="271">
        <f t="shared" si="1"/>
        <v>1732198.8318925528</v>
      </c>
      <c r="V8" s="271">
        <f t="shared" si="1"/>
        <v>370769</v>
      </c>
      <c r="W8" s="271">
        <f t="shared" si="1"/>
        <v>24798186</v>
      </c>
      <c r="X8" s="271">
        <f t="shared" si="1"/>
        <v>883751.8840880098</v>
      </c>
      <c r="Y8" s="271">
        <f t="shared" si="1"/>
        <v>883757</v>
      </c>
      <c r="Z8" s="271">
        <f t="shared" si="1"/>
        <v>1672198.8318925528</v>
      </c>
      <c r="AA8" s="271">
        <f t="shared" si="1"/>
        <v>1254526</v>
      </c>
      <c r="AB8" s="271">
        <f t="shared" si="1"/>
        <v>801544</v>
      </c>
    </row>
    <row r="9" spans="1:28" ht="13.5">
      <c r="A9" s="241"/>
      <c r="B9" s="242" t="s">
        <v>202</v>
      </c>
      <c r="C9" s="243">
        <f>C15+C16+C17+C18+C19+C20+C21</f>
        <v>1336</v>
      </c>
      <c r="D9" s="243">
        <f aca="true" t="shared" si="2" ref="D9:AB9">D15+D16+D17+D18+D19+D20+D21</f>
        <v>752</v>
      </c>
      <c r="E9" s="243">
        <f t="shared" si="2"/>
        <v>21264054.900000002</v>
      </c>
      <c r="F9" s="243">
        <f t="shared" si="2"/>
        <v>3115640</v>
      </c>
      <c r="G9" s="243">
        <f t="shared" si="2"/>
        <v>1693217</v>
      </c>
      <c r="H9" s="243">
        <f t="shared" si="2"/>
        <v>263200</v>
      </c>
      <c r="I9" s="243">
        <f t="shared" si="2"/>
        <v>1956417</v>
      </c>
      <c r="J9" s="243">
        <f t="shared" si="2"/>
        <v>1493217</v>
      </c>
      <c r="K9" s="243">
        <f t="shared" si="2"/>
        <v>323360</v>
      </c>
      <c r="L9" s="243">
        <f t="shared" si="2"/>
        <v>1816577</v>
      </c>
      <c r="M9" s="243">
        <f t="shared" si="2"/>
        <v>9502405</v>
      </c>
      <c r="N9" s="243">
        <f t="shared" si="2"/>
        <v>1693217</v>
      </c>
      <c r="O9" s="269">
        <f t="shared" si="2"/>
        <v>11852519</v>
      </c>
      <c r="P9" s="271"/>
      <c r="Q9" s="317"/>
      <c r="R9" s="244"/>
      <c r="S9" s="243">
        <f t="shared" si="2"/>
        <v>20353709</v>
      </c>
      <c r="T9" s="269">
        <f t="shared" si="2"/>
        <v>17238069</v>
      </c>
      <c r="U9" s="271">
        <f t="shared" si="2"/>
        <v>1186372.7749476775</v>
      </c>
      <c r="V9" s="271">
        <f t="shared" si="2"/>
        <v>293971</v>
      </c>
      <c r="W9" s="271">
        <f t="shared" si="2"/>
        <v>16944098</v>
      </c>
      <c r="X9" s="271">
        <f t="shared" si="2"/>
        <v>603849.7546422096</v>
      </c>
      <c r="Y9" s="271">
        <f t="shared" si="2"/>
        <v>603849</v>
      </c>
      <c r="Z9" s="271">
        <f t="shared" si="2"/>
        <v>1186372.7749476775</v>
      </c>
      <c r="AA9" s="271">
        <f t="shared" si="2"/>
        <v>897820</v>
      </c>
      <c r="AB9" s="271">
        <f t="shared" si="2"/>
        <v>674276</v>
      </c>
    </row>
    <row r="10" spans="1:28" ht="14.25" thickBot="1">
      <c r="A10" s="302"/>
      <c r="B10" s="303" t="s">
        <v>203</v>
      </c>
      <c r="C10" s="304">
        <f>SUM(C22:C112)</f>
        <v>12238</v>
      </c>
      <c r="D10" s="304">
        <f>SUM(D22:D112)</f>
        <v>7254</v>
      </c>
      <c r="E10" s="305">
        <f>SUM(E22:E112)</f>
        <v>163617228.2</v>
      </c>
      <c r="F10" s="305">
        <f>SUM(F22:F112)</f>
        <v>30209869</v>
      </c>
      <c r="G10" s="305">
        <f aca="true" t="shared" si="3" ref="G10:AB10">SUM(G22:G112)</f>
        <v>13806876</v>
      </c>
      <c r="H10" s="305">
        <f t="shared" si="3"/>
        <v>2538900</v>
      </c>
      <c r="I10" s="305">
        <f t="shared" si="3"/>
        <v>16345776</v>
      </c>
      <c r="J10" s="305">
        <f t="shared" si="3"/>
        <v>13959342</v>
      </c>
      <c r="K10" s="305">
        <f t="shared" si="3"/>
        <v>3119220</v>
      </c>
      <c r="L10" s="305">
        <f t="shared" si="3"/>
        <v>17078562</v>
      </c>
      <c r="M10" s="305">
        <f t="shared" si="3"/>
        <v>83194452</v>
      </c>
      <c r="N10" s="305">
        <f t="shared" si="3"/>
        <v>14196826</v>
      </c>
      <c r="O10" s="306">
        <f t="shared" si="3"/>
        <v>99377782</v>
      </c>
      <c r="P10" s="307"/>
      <c r="Q10" s="318"/>
      <c r="R10" s="305"/>
      <c r="S10" s="305">
        <f t="shared" si="3"/>
        <v>179454649</v>
      </c>
      <c r="T10" s="306">
        <f t="shared" si="3"/>
        <v>149259013</v>
      </c>
      <c r="U10" s="307">
        <f t="shared" si="3"/>
        <v>10272428.393154794</v>
      </c>
      <c r="V10" s="307">
        <f t="shared" si="3"/>
        <v>5930760</v>
      </c>
      <c r="W10" s="307">
        <f t="shared" si="3"/>
        <v>143328253</v>
      </c>
      <c r="X10" s="307">
        <f t="shared" si="3"/>
        <v>5107898.361266947</v>
      </c>
      <c r="Y10" s="307">
        <f t="shared" si="3"/>
        <v>5107894</v>
      </c>
      <c r="Z10" s="307">
        <f t="shared" si="3"/>
        <v>10332428.462621292</v>
      </c>
      <c r="AA10" s="292">
        <f t="shared" si="3"/>
        <v>11038654</v>
      </c>
      <c r="AB10" s="292">
        <f t="shared" si="3"/>
        <v>11715180</v>
      </c>
    </row>
    <row r="11" spans="1:28" ht="13.5">
      <c r="A11" s="293">
        <v>1</v>
      </c>
      <c r="B11" s="294" t="s">
        <v>58</v>
      </c>
      <c r="C11" s="295">
        <v>519</v>
      </c>
      <c r="D11" s="296">
        <v>170</v>
      </c>
      <c r="E11" s="297">
        <v>7553809.3</v>
      </c>
      <c r="F11" s="297">
        <v>1385819</v>
      </c>
      <c r="G11" s="297">
        <v>765028</v>
      </c>
      <c r="H11" s="297">
        <f>D11*350</f>
        <v>59500</v>
      </c>
      <c r="I11" s="297">
        <f aca="true" t="shared" si="4" ref="I11:I43">G11+H11</f>
        <v>824528</v>
      </c>
      <c r="J11" s="297">
        <v>765028</v>
      </c>
      <c r="K11" s="297">
        <f>D11*430</f>
        <v>73100</v>
      </c>
      <c r="L11" s="297">
        <f>J11+K11</f>
        <v>838128</v>
      </c>
      <c r="M11" s="297">
        <f>I11*3+L11*2</f>
        <v>4149840</v>
      </c>
      <c r="N11" s="297">
        <v>765028</v>
      </c>
      <c r="O11" s="298">
        <f>N11*7</f>
        <v>5355196</v>
      </c>
      <c r="P11" s="299"/>
      <c r="Q11" s="319"/>
      <c r="R11" s="297"/>
      <c r="S11" s="297">
        <f>M11+O11</f>
        <v>9505036</v>
      </c>
      <c r="T11" s="298">
        <f aca="true" t="shared" si="5" ref="T11:T43">S11-F11</f>
        <v>8119217</v>
      </c>
      <c r="U11" s="299">
        <f>T11*0.0688228347936</f>
        <v>558787.5302443886</v>
      </c>
      <c r="V11" s="309">
        <v>172195</v>
      </c>
      <c r="W11" s="290">
        <f>T11-V11</f>
        <v>7947022</v>
      </c>
      <c r="X11" s="290">
        <f>W11*0.0356377633464</f>
        <v>283214.08934463444</v>
      </c>
      <c r="Y11" s="290">
        <f>ROUND(X11,0)+5</f>
        <v>283219</v>
      </c>
      <c r="Z11" s="311">
        <v>558787.5302443886</v>
      </c>
      <c r="AA11" s="353">
        <f>V11+Y11</f>
        <v>455414</v>
      </c>
      <c r="AB11" s="311">
        <v>344398</v>
      </c>
    </row>
    <row r="12" spans="1:28" ht="13.5">
      <c r="A12" s="245">
        <v>2</v>
      </c>
      <c r="B12" s="246" t="s">
        <v>59</v>
      </c>
      <c r="C12" s="247">
        <v>91</v>
      </c>
      <c r="D12" s="248">
        <v>91</v>
      </c>
      <c r="E12" s="249">
        <v>2142510.4</v>
      </c>
      <c r="F12" s="249">
        <v>512613</v>
      </c>
      <c r="G12" s="249">
        <v>137554</v>
      </c>
      <c r="H12" s="249">
        <f aca="true" t="shared" si="6" ref="H12:H75">D12*350</f>
        <v>31850</v>
      </c>
      <c r="I12" s="249">
        <f t="shared" si="4"/>
        <v>169404</v>
      </c>
      <c r="J12" s="249">
        <v>137554</v>
      </c>
      <c r="K12" s="249">
        <f aca="true" t="shared" si="7" ref="K12:K75">D12*430</f>
        <v>39130</v>
      </c>
      <c r="L12" s="249">
        <f aca="true" t="shared" si="8" ref="L12:L75">J12+K12</f>
        <v>176684</v>
      </c>
      <c r="M12" s="249">
        <f aca="true" t="shared" si="9" ref="M12:M75">I12*3+L12*2</f>
        <v>861580</v>
      </c>
      <c r="N12" s="249">
        <v>137554</v>
      </c>
      <c r="O12" s="250">
        <f aca="true" t="shared" si="10" ref="O12:O76">N12*7</f>
        <v>962878</v>
      </c>
      <c r="P12" s="272"/>
      <c r="Q12" s="320"/>
      <c r="R12" s="249"/>
      <c r="S12" s="249">
        <f aca="true" t="shared" si="11" ref="S12:S76">M12+O12</f>
        <v>1824458</v>
      </c>
      <c r="T12" s="250">
        <f t="shared" si="5"/>
        <v>1311845</v>
      </c>
      <c r="U12" s="272">
        <f aca="true" t="shared" si="12" ref="U12:U75">T12*0.0688228347936</f>
        <v>90284.8917098102</v>
      </c>
      <c r="V12" s="309">
        <v>50428</v>
      </c>
      <c r="W12" s="290">
        <f aca="true" t="shared" si="13" ref="W12:W75">T12-V12</f>
        <v>1261417</v>
      </c>
      <c r="X12" s="290">
        <f aca="true" t="shared" si="14" ref="X12:X75">W12*0.0356377633464</f>
        <v>44954.08052712585</v>
      </c>
      <c r="Y12" s="290">
        <f aca="true" t="shared" si="15" ref="Y12:Y75">ROUND(X12,0)</f>
        <v>44954</v>
      </c>
      <c r="Z12" s="272">
        <v>90284.8917098102</v>
      </c>
      <c r="AA12" s="354">
        <f aca="true" t="shared" si="16" ref="AA12:AA75">V12+Y12</f>
        <v>95382</v>
      </c>
      <c r="AB12" s="272">
        <v>100855</v>
      </c>
    </row>
    <row r="13" spans="1:28" ht="13.5">
      <c r="A13" s="245">
        <v>3</v>
      </c>
      <c r="B13" s="246" t="s">
        <v>60</v>
      </c>
      <c r="C13" s="247">
        <v>716</v>
      </c>
      <c r="D13" s="248">
        <v>400</v>
      </c>
      <c r="E13" s="249">
        <v>8598122.4</v>
      </c>
      <c r="F13" s="249">
        <v>1185949</v>
      </c>
      <c r="G13" s="249">
        <v>640000</v>
      </c>
      <c r="H13" s="249">
        <f t="shared" si="6"/>
        <v>140000</v>
      </c>
      <c r="I13" s="249">
        <f t="shared" si="4"/>
        <v>780000</v>
      </c>
      <c r="J13" s="249">
        <v>640000</v>
      </c>
      <c r="K13" s="249">
        <f t="shared" si="7"/>
        <v>172000</v>
      </c>
      <c r="L13" s="249">
        <f t="shared" si="8"/>
        <v>812000</v>
      </c>
      <c r="M13" s="249">
        <f t="shared" si="9"/>
        <v>3964000</v>
      </c>
      <c r="N13" s="249">
        <v>640000</v>
      </c>
      <c r="O13" s="250">
        <f t="shared" si="10"/>
        <v>4480000</v>
      </c>
      <c r="P13" s="272"/>
      <c r="Q13" s="320"/>
      <c r="R13" s="249"/>
      <c r="S13" s="249">
        <f t="shared" si="11"/>
        <v>8444000</v>
      </c>
      <c r="T13" s="250">
        <f t="shared" si="5"/>
        <v>7258051</v>
      </c>
      <c r="U13" s="272">
        <f t="shared" si="12"/>
        <v>499519.6448965233</v>
      </c>
      <c r="V13" s="309">
        <v>69116</v>
      </c>
      <c r="W13" s="290">
        <f t="shared" si="13"/>
        <v>7188935</v>
      </c>
      <c r="X13" s="290">
        <f t="shared" si="14"/>
        <v>256197.5642426521</v>
      </c>
      <c r="Y13" s="290">
        <f t="shared" si="15"/>
        <v>256198</v>
      </c>
      <c r="Z13" s="272">
        <f>499519.644896523-30000</f>
        <v>469519.644896523</v>
      </c>
      <c r="AA13" s="354">
        <f t="shared" si="16"/>
        <v>325314</v>
      </c>
      <c r="AB13" s="272">
        <f>138231+50000</f>
        <v>188231</v>
      </c>
    </row>
    <row r="14" spans="1:28" ht="13.5">
      <c r="A14" s="245">
        <v>4</v>
      </c>
      <c r="B14" s="246" t="s">
        <v>61</v>
      </c>
      <c r="C14" s="247">
        <v>873</v>
      </c>
      <c r="D14" s="248">
        <v>372</v>
      </c>
      <c r="E14" s="249">
        <v>9466723.7</v>
      </c>
      <c r="F14" s="249">
        <v>1353474</v>
      </c>
      <c r="G14" s="249">
        <v>760233</v>
      </c>
      <c r="H14" s="249">
        <f t="shared" si="6"/>
        <v>130200</v>
      </c>
      <c r="I14" s="249">
        <f t="shared" si="4"/>
        <v>890433</v>
      </c>
      <c r="J14" s="249">
        <v>760233</v>
      </c>
      <c r="K14" s="249">
        <f t="shared" si="7"/>
        <v>159960</v>
      </c>
      <c r="L14" s="249">
        <f t="shared" si="8"/>
        <v>920193</v>
      </c>
      <c r="M14" s="249">
        <f t="shared" si="9"/>
        <v>4511685</v>
      </c>
      <c r="N14" s="249">
        <v>760233</v>
      </c>
      <c r="O14" s="250">
        <f t="shared" si="10"/>
        <v>5321631</v>
      </c>
      <c r="P14" s="272"/>
      <c r="Q14" s="320"/>
      <c r="R14" s="249"/>
      <c r="S14" s="249">
        <f t="shared" si="11"/>
        <v>9833316</v>
      </c>
      <c r="T14" s="250">
        <f t="shared" si="5"/>
        <v>8479842</v>
      </c>
      <c r="U14" s="272">
        <f t="shared" si="12"/>
        <v>583606.7650418306</v>
      </c>
      <c r="V14" s="309">
        <f>59030+20000</f>
        <v>79030</v>
      </c>
      <c r="W14" s="290">
        <f t="shared" si="13"/>
        <v>8400812</v>
      </c>
      <c r="X14" s="290">
        <f t="shared" si="14"/>
        <v>299386.1499735973</v>
      </c>
      <c r="Y14" s="290">
        <f t="shared" si="15"/>
        <v>299386</v>
      </c>
      <c r="Z14" s="272">
        <f>583606.765041831-30000</f>
        <v>553606.765041831</v>
      </c>
      <c r="AA14" s="354">
        <f t="shared" si="16"/>
        <v>378416</v>
      </c>
      <c r="AB14" s="272">
        <f>118060+50000</f>
        <v>168060</v>
      </c>
    </row>
    <row r="15" spans="1:28" ht="13.5">
      <c r="A15" s="245">
        <v>1</v>
      </c>
      <c r="B15" s="246" t="s">
        <v>62</v>
      </c>
      <c r="C15" s="247">
        <v>136</v>
      </c>
      <c r="D15" s="248">
        <v>4</v>
      </c>
      <c r="E15" s="249">
        <v>1842325.9</v>
      </c>
      <c r="F15" s="249">
        <v>495897</v>
      </c>
      <c r="G15" s="249">
        <v>226393</v>
      </c>
      <c r="H15" s="249">
        <f t="shared" si="6"/>
        <v>1400</v>
      </c>
      <c r="I15" s="249">
        <f t="shared" si="4"/>
        <v>227793</v>
      </c>
      <c r="J15" s="249">
        <v>226393</v>
      </c>
      <c r="K15" s="249">
        <f t="shared" si="7"/>
        <v>1720</v>
      </c>
      <c r="L15" s="249">
        <f t="shared" si="8"/>
        <v>228113</v>
      </c>
      <c r="M15" s="249">
        <f t="shared" si="9"/>
        <v>1139605</v>
      </c>
      <c r="N15" s="249">
        <v>226393</v>
      </c>
      <c r="O15" s="250">
        <f t="shared" si="10"/>
        <v>1584751</v>
      </c>
      <c r="P15" s="272"/>
      <c r="Q15" s="320" t="s">
        <v>272</v>
      </c>
      <c r="R15" s="249"/>
      <c r="S15" s="249">
        <f t="shared" si="11"/>
        <v>2724356</v>
      </c>
      <c r="T15" s="250">
        <f t="shared" si="5"/>
        <v>2228459</v>
      </c>
      <c r="U15" s="272">
        <f t="shared" si="12"/>
        <v>153368.86560131106</v>
      </c>
      <c r="V15" s="309">
        <f>54729+20000</f>
        <v>74729</v>
      </c>
      <c r="W15" s="290">
        <f t="shared" si="13"/>
        <v>2153730</v>
      </c>
      <c r="X15" s="290">
        <f t="shared" si="14"/>
        <v>76754.12005204208</v>
      </c>
      <c r="Y15" s="290">
        <f t="shared" si="15"/>
        <v>76754</v>
      </c>
      <c r="Z15" s="272">
        <v>153368.86560131106</v>
      </c>
      <c r="AA15" s="354">
        <f t="shared" si="16"/>
        <v>151483</v>
      </c>
      <c r="AB15" s="272">
        <v>109458</v>
      </c>
    </row>
    <row r="16" spans="1:28" ht="13.5">
      <c r="A16" s="245">
        <v>2</v>
      </c>
      <c r="B16" s="246" t="s">
        <v>63</v>
      </c>
      <c r="C16" s="247">
        <v>154</v>
      </c>
      <c r="D16" s="248">
        <v>138</v>
      </c>
      <c r="E16" s="249">
        <v>5193803</v>
      </c>
      <c r="F16" s="249">
        <v>627070</v>
      </c>
      <c r="G16" s="249">
        <v>397243</v>
      </c>
      <c r="H16" s="249">
        <f t="shared" si="6"/>
        <v>48300</v>
      </c>
      <c r="I16" s="249">
        <f t="shared" si="4"/>
        <v>445543</v>
      </c>
      <c r="J16" s="249">
        <v>197243</v>
      </c>
      <c r="K16" s="249">
        <f t="shared" si="7"/>
        <v>59340</v>
      </c>
      <c r="L16" s="249">
        <f t="shared" si="8"/>
        <v>256583</v>
      </c>
      <c r="M16" s="249">
        <f t="shared" si="9"/>
        <v>1849795</v>
      </c>
      <c r="N16" s="249">
        <v>397243</v>
      </c>
      <c r="O16" s="250">
        <f t="shared" si="10"/>
        <v>2780701</v>
      </c>
      <c r="P16" s="272">
        <f>I16*3+N16*2</f>
        <v>2131115</v>
      </c>
      <c r="Q16" s="320">
        <v>985000</v>
      </c>
      <c r="R16" s="249">
        <f>L16*2</f>
        <v>513166</v>
      </c>
      <c r="S16" s="249">
        <f>P16+Q16+R16</f>
        <v>3629281</v>
      </c>
      <c r="T16" s="250">
        <f t="shared" si="5"/>
        <v>3002211</v>
      </c>
      <c r="U16" s="272">
        <f t="shared" si="12"/>
        <v>206620.67166852867</v>
      </c>
      <c r="V16" s="309">
        <f>23434+20000</f>
        <v>43434</v>
      </c>
      <c r="W16" s="290">
        <f t="shared" si="13"/>
        <v>2958777</v>
      </c>
      <c r="X16" s="290">
        <f t="shared" si="14"/>
        <v>105444.19452077136</v>
      </c>
      <c r="Y16" s="290">
        <f t="shared" si="15"/>
        <v>105444</v>
      </c>
      <c r="Z16" s="272">
        <v>206620.67166852867</v>
      </c>
      <c r="AA16" s="354">
        <f t="shared" si="16"/>
        <v>148878</v>
      </c>
      <c r="AB16" s="272">
        <f>46868+50000</f>
        <v>96868</v>
      </c>
    </row>
    <row r="17" spans="1:28" ht="13.5">
      <c r="A17" s="245">
        <v>3</v>
      </c>
      <c r="B17" s="246" t="s">
        <v>64</v>
      </c>
      <c r="C17" s="247">
        <v>173</v>
      </c>
      <c r="D17" s="248">
        <v>107</v>
      </c>
      <c r="E17" s="249">
        <v>3336487.8</v>
      </c>
      <c r="F17" s="249">
        <v>434277</v>
      </c>
      <c r="G17" s="249">
        <v>285000</v>
      </c>
      <c r="H17" s="249">
        <f t="shared" si="6"/>
        <v>37450</v>
      </c>
      <c r="I17" s="249">
        <f t="shared" si="4"/>
        <v>322450</v>
      </c>
      <c r="J17" s="249">
        <v>285000</v>
      </c>
      <c r="K17" s="249">
        <f t="shared" si="7"/>
        <v>46010</v>
      </c>
      <c r="L17" s="249">
        <f t="shared" si="8"/>
        <v>331010</v>
      </c>
      <c r="M17" s="249">
        <f t="shared" si="9"/>
        <v>1629370</v>
      </c>
      <c r="N17" s="249">
        <v>285000</v>
      </c>
      <c r="O17" s="250">
        <f t="shared" si="10"/>
        <v>1995000</v>
      </c>
      <c r="P17" s="272"/>
      <c r="Q17" s="320"/>
      <c r="R17" s="249"/>
      <c r="S17" s="249">
        <f t="shared" si="11"/>
        <v>3624370</v>
      </c>
      <c r="T17" s="250">
        <f t="shared" si="5"/>
        <v>3190093</v>
      </c>
      <c r="U17" s="272">
        <f t="shared" si="12"/>
        <v>219551.24351521983</v>
      </c>
      <c r="V17" s="309">
        <f>17353+1832</f>
        <v>19185</v>
      </c>
      <c r="W17" s="290">
        <f t="shared" si="13"/>
        <v>3170908</v>
      </c>
      <c r="X17" s="290">
        <f t="shared" si="14"/>
        <v>113004.06889720654</v>
      </c>
      <c r="Y17" s="290">
        <f t="shared" si="15"/>
        <v>113004</v>
      </c>
      <c r="Z17" s="272">
        <v>219551.24351521983</v>
      </c>
      <c r="AA17" s="354">
        <f t="shared" si="16"/>
        <v>132189</v>
      </c>
      <c r="AB17" s="272">
        <f>34706+50000</f>
        <v>84706</v>
      </c>
    </row>
    <row r="18" spans="1:28" ht="13.5">
      <c r="A18" s="245">
        <v>4</v>
      </c>
      <c r="B18" s="246" t="s">
        <v>204</v>
      </c>
      <c r="C18" s="247">
        <v>256</v>
      </c>
      <c r="D18" s="248">
        <v>199</v>
      </c>
      <c r="E18" s="249">
        <v>4943900</v>
      </c>
      <c r="F18" s="249">
        <v>550358</v>
      </c>
      <c r="G18" s="249">
        <v>345000</v>
      </c>
      <c r="H18" s="249">
        <f t="shared" si="6"/>
        <v>69650</v>
      </c>
      <c r="I18" s="249">
        <f t="shared" si="4"/>
        <v>414650</v>
      </c>
      <c r="J18" s="249">
        <v>345000</v>
      </c>
      <c r="K18" s="249">
        <f t="shared" si="7"/>
        <v>85570</v>
      </c>
      <c r="L18" s="249">
        <f t="shared" si="8"/>
        <v>430570</v>
      </c>
      <c r="M18" s="249">
        <f t="shared" si="9"/>
        <v>2105090</v>
      </c>
      <c r="N18" s="249">
        <v>345000</v>
      </c>
      <c r="O18" s="250">
        <f t="shared" si="10"/>
        <v>2415000</v>
      </c>
      <c r="P18" s="272"/>
      <c r="Q18" s="320"/>
      <c r="R18" s="249"/>
      <c r="S18" s="249">
        <f t="shared" si="11"/>
        <v>4520090</v>
      </c>
      <c r="T18" s="250">
        <f t="shared" si="5"/>
        <v>3969732</v>
      </c>
      <c r="U18" s="272">
        <f t="shared" si="12"/>
        <v>273208.2096108673</v>
      </c>
      <c r="V18" s="309">
        <v>74307</v>
      </c>
      <c r="W18" s="290">
        <f t="shared" si="13"/>
        <v>3895425</v>
      </c>
      <c r="X18" s="290">
        <f t="shared" si="14"/>
        <v>138824.23428365024</v>
      </c>
      <c r="Y18" s="290">
        <f t="shared" si="15"/>
        <v>138824</v>
      </c>
      <c r="Z18" s="272">
        <v>273208.2096108673</v>
      </c>
      <c r="AA18" s="354">
        <f t="shared" si="16"/>
        <v>213131</v>
      </c>
      <c r="AB18" s="272">
        <f>148613+30000</f>
        <v>178613</v>
      </c>
    </row>
    <row r="19" spans="1:28" ht="13.5">
      <c r="A19" s="245">
        <v>5</v>
      </c>
      <c r="B19" s="246" t="s">
        <v>131</v>
      </c>
      <c r="C19" s="247">
        <v>170</v>
      </c>
      <c r="D19" s="248">
        <v>99</v>
      </c>
      <c r="E19" s="249">
        <v>2233944.8</v>
      </c>
      <c r="F19" s="249">
        <v>359285</v>
      </c>
      <c r="G19" s="249">
        <v>204065</v>
      </c>
      <c r="H19" s="249">
        <f t="shared" si="6"/>
        <v>34650</v>
      </c>
      <c r="I19" s="249">
        <f t="shared" si="4"/>
        <v>238715</v>
      </c>
      <c r="J19" s="249">
        <v>204065</v>
      </c>
      <c r="K19" s="249">
        <f t="shared" si="7"/>
        <v>42570</v>
      </c>
      <c r="L19" s="249">
        <f t="shared" si="8"/>
        <v>246635</v>
      </c>
      <c r="M19" s="249">
        <f t="shared" si="9"/>
        <v>1209415</v>
      </c>
      <c r="N19" s="249">
        <v>204065</v>
      </c>
      <c r="O19" s="250">
        <f t="shared" si="10"/>
        <v>1428455</v>
      </c>
      <c r="P19" s="272"/>
      <c r="Q19" s="320"/>
      <c r="R19" s="249"/>
      <c r="S19" s="249">
        <f t="shared" si="11"/>
        <v>2637870</v>
      </c>
      <c r="T19" s="250">
        <f t="shared" si="5"/>
        <v>2278585</v>
      </c>
      <c r="U19" s="272">
        <f t="shared" si="12"/>
        <v>156818.67901817505</v>
      </c>
      <c r="V19" s="309">
        <v>30257</v>
      </c>
      <c r="W19" s="290">
        <f t="shared" si="13"/>
        <v>2248328</v>
      </c>
      <c r="X19" s="290">
        <f t="shared" si="14"/>
        <v>80125.38118908483</v>
      </c>
      <c r="Y19" s="290">
        <f t="shared" si="15"/>
        <v>80125</v>
      </c>
      <c r="Z19" s="272">
        <v>156818.67901817505</v>
      </c>
      <c r="AA19" s="354">
        <f t="shared" si="16"/>
        <v>110382</v>
      </c>
      <c r="AB19" s="272">
        <f>60513+20000</f>
        <v>80513</v>
      </c>
    </row>
    <row r="20" spans="1:28" ht="13.5">
      <c r="A20" s="245">
        <v>6</v>
      </c>
      <c r="B20" s="246" t="s">
        <v>205</v>
      </c>
      <c r="C20" s="247">
        <v>71</v>
      </c>
      <c r="D20" s="248">
        <v>71</v>
      </c>
      <c r="E20" s="249">
        <v>817483.6</v>
      </c>
      <c r="F20" s="249">
        <v>274350</v>
      </c>
      <c r="G20" s="249">
        <v>47218</v>
      </c>
      <c r="H20" s="249">
        <f t="shared" si="6"/>
        <v>24850</v>
      </c>
      <c r="I20" s="249">
        <f t="shared" si="4"/>
        <v>72068</v>
      </c>
      <c r="J20" s="249">
        <v>47218</v>
      </c>
      <c r="K20" s="249">
        <f t="shared" si="7"/>
        <v>30530</v>
      </c>
      <c r="L20" s="249">
        <f t="shared" si="8"/>
        <v>77748</v>
      </c>
      <c r="M20" s="249">
        <f t="shared" si="9"/>
        <v>371700</v>
      </c>
      <c r="N20" s="249">
        <v>47218</v>
      </c>
      <c r="O20" s="250">
        <f t="shared" si="10"/>
        <v>330526</v>
      </c>
      <c r="P20" s="272"/>
      <c r="Q20" s="320"/>
      <c r="R20" s="249"/>
      <c r="S20" s="249">
        <f t="shared" si="11"/>
        <v>702226</v>
      </c>
      <c r="T20" s="250">
        <f t="shared" si="5"/>
        <v>427876</v>
      </c>
      <c r="U20" s="272">
        <f t="shared" si="12"/>
        <v>29447.639260146396</v>
      </c>
      <c r="V20" s="309">
        <v>38414</v>
      </c>
      <c r="W20" s="290">
        <f t="shared" si="13"/>
        <v>389462</v>
      </c>
      <c r="X20" s="290">
        <f t="shared" si="14"/>
        <v>13879.554588415638</v>
      </c>
      <c r="Y20" s="290">
        <f t="shared" si="15"/>
        <v>13880</v>
      </c>
      <c r="Z20" s="272">
        <v>29447.639260146396</v>
      </c>
      <c r="AA20" s="354">
        <f t="shared" si="16"/>
        <v>52294</v>
      </c>
      <c r="AB20" s="272">
        <v>76828</v>
      </c>
    </row>
    <row r="21" spans="1:28" ht="13.5">
      <c r="A21" s="245">
        <v>7</v>
      </c>
      <c r="B21" s="246" t="s">
        <v>146</v>
      </c>
      <c r="C21" s="247">
        <v>376</v>
      </c>
      <c r="D21" s="248">
        <v>134</v>
      </c>
      <c r="E21" s="249">
        <v>2896109.8</v>
      </c>
      <c r="F21" s="249">
        <v>374403</v>
      </c>
      <c r="G21" s="249">
        <v>188298</v>
      </c>
      <c r="H21" s="249">
        <f t="shared" si="6"/>
        <v>46900</v>
      </c>
      <c r="I21" s="249">
        <f t="shared" si="4"/>
        <v>235198</v>
      </c>
      <c r="J21" s="249">
        <v>188298</v>
      </c>
      <c r="K21" s="249">
        <f t="shared" si="7"/>
        <v>57620</v>
      </c>
      <c r="L21" s="249">
        <f t="shared" si="8"/>
        <v>245918</v>
      </c>
      <c r="M21" s="249">
        <f t="shared" si="9"/>
        <v>1197430</v>
      </c>
      <c r="N21" s="249">
        <v>188298</v>
      </c>
      <c r="O21" s="250">
        <f t="shared" si="10"/>
        <v>1318086</v>
      </c>
      <c r="P21" s="272"/>
      <c r="Q21" s="320"/>
      <c r="R21" s="249"/>
      <c r="S21" s="249">
        <f t="shared" si="11"/>
        <v>2515516</v>
      </c>
      <c r="T21" s="250">
        <f t="shared" si="5"/>
        <v>2141113</v>
      </c>
      <c r="U21" s="272">
        <f t="shared" si="12"/>
        <v>147357.46627342928</v>
      </c>
      <c r="V21" s="309">
        <v>13645</v>
      </c>
      <c r="W21" s="290">
        <f t="shared" si="13"/>
        <v>2127468</v>
      </c>
      <c r="X21" s="290">
        <f t="shared" si="14"/>
        <v>75818.20111103891</v>
      </c>
      <c r="Y21" s="290">
        <f t="shared" si="15"/>
        <v>75818</v>
      </c>
      <c r="Z21" s="272">
        <v>147357.46627342928</v>
      </c>
      <c r="AA21" s="354">
        <f t="shared" si="16"/>
        <v>89463</v>
      </c>
      <c r="AB21" s="272">
        <f>27290+20000</f>
        <v>47290</v>
      </c>
    </row>
    <row r="22" spans="1:28" ht="13.5">
      <c r="A22" s="245">
        <v>1</v>
      </c>
      <c r="B22" s="246" t="s">
        <v>65</v>
      </c>
      <c r="C22" s="247">
        <v>293</v>
      </c>
      <c r="D22" s="248">
        <v>210</v>
      </c>
      <c r="E22" s="249">
        <v>3143500</v>
      </c>
      <c r="F22" s="249">
        <v>515027</v>
      </c>
      <c r="G22" s="249">
        <v>200641</v>
      </c>
      <c r="H22" s="249">
        <f t="shared" si="6"/>
        <v>73500</v>
      </c>
      <c r="I22" s="249">
        <f t="shared" si="4"/>
        <v>274141</v>
      </c>
      <c r="J22" s="249">
        <v>200641</v>
      </c>
      <c r="K22" s="249">
        <f t="shared" si="7"/>
        <v>90300</v>
      </c>
      <c r="L22" s="249">
        <f t="shared" si="8"/>
        <v>290941</v>
      </c>
      <c r="M22" s="249">
        <f t="shared" si="9"/>
        <v>1404305</v>
      </c>
      <c r="N22" s="249">
        <v>200641</v>
      </c>
      <c r="O22" s="250">
        <f t="shared" si="10"/>
        <v>1404487</v>
      </c>
      <c r="P22" s="272"/>
      <c r="Q22" s="320"/>
      <c r="R22" s="249"/>
      <c r="S22" s="249">
        <f t="shared" si="11"/>
        <v>2808792</v>
      </c>
      <c r="T22" s="250">
        <f t="shared" si="5"/>
        <v>2293765</v>
      </c>
      <c r="U22" s="272">
        <f t="shared" si="12"/>
        <v>157863.40965034193</v>
      </c>
      <c r="V22" s="309">
        <v>144461</v>
      </c>
      <c r="W22" s="290">
        <f t="shared" si="13"/>
        <v>2149304</v>
      </c>
      <c r="X22" s="290">
        <f t="shared" si="14"/>
        <v>76596.38731147091</v>
      </c>
      <c r="Y22" s="290">
        <f t="shared" si="15"/>
        <v>76596</v>
      </c>
      <c r="Z22" s="272">
        <v>157863.40965034193</v>
      </c>
      <c r="AA22" s="354">
        <f t="shared" si="16"/>
        <v>221057</v>
      </c>
      <c r="AB22" s="272">
        <v>288921</v>
      </c>
    </row>
    <row r="23" spans="1:28" ht="13.5">
      <c r="A23" s="245">
        <v>2</v>
      </c>
      <c r="B23" s="246" t="s">
        <v>66</v>
      </c>
      <c r="C23" s="247">
        <v>146</v>
      </c>
      <c r="D23" s="248">
        <v>68</v>
      </c>
      <c r="E23" s="249">
        <v>2819490</v>
      </c>
      <c r="F23" s="249">
        <v>453955</v>
      </c>
      <c r="G23" s="249">
        <v>238939</v>
      </c>
      <c r="H23" s="249">
        <f t="shared" si="6"/>
        <v>23800</v>
      </c>
      <c r="I23" s="249">
        <f t="shared" si="4"/>
        <v>262739</v>
      </c>
      <c r="J23" s="249">
        <v>238939</v>
      </c>
      <c r="K23" s="249">
        <f t="shared" si="7"/>
        <v>29240</v>
      </c>
      <c r="L23" s="249">
        <f t="shared" si="8"/>
        <v>268179</v>
      </c>
      <c r="M23" s="249">
        <f t="shared" si="9"/>
        <v>1324575</v>
      </c>
      <c r="N23" s="249">
        <v>238939</v>
      </c>
      <c r="O23" s="250">
        <f t="shared" si="10"/>
        <v>1672573</v>
      </c>
      <c r="P23" s="272"/>
      <c r="Q23" s="320"/>
      <c r="R23" s="249"/>
      <c r="S23" s="249">
        <f t="shared" si="11"/>
        <v>2997148</v>
      </c>
      <c r="T23" s="250">
        <f t="shared" si="5"/>
        <v>2543193</v>
      </c>
      <c r="U23" s="272">
        <f t="shared" si="12"/>
        <v>175029.75168723997</v>
      </c>
      <c r="V23" s="309">
        <v>142384</v>
      </c>
      <c r="W23" s="290">
        <f t="shared" si="13"/>
        <v>2400809</v>
      </c>
      <c r="X23" s="290">
        <f t="shared" si="14"/>
        <v>85559.46298190724</v>
      </c>
      <c r="Y23" s="290">
        <f t="shared" si="15"/>
        <v>85559</v>
      </c>
      <c r="Z23" s="272">
        <v>175029.75168723997</v>
      </c>
      <c r="AA23" s="354">
        <f t="shared" si="16"/>
        <v>227943</v>
      </c>
      <c r="AB23" s="272">
        <v>284768</v>
      </c>
    </row>
    <row r="24" spans="1:28" ht="13.5">
      <c r="A24" s="245">
        <v>3</v>
      </c>
      <c r="B24" s="246" t="s">
        <v>67</v>
      </c>
      <c r="C24" s="247">
        <v>201</v>
      </c>
      <c r="D24" s="248">
        <v>6</v>
      </c>
      <c r="E24" s="249">
        <v>2567091.4</v>
      </c>
      <c r="F24" s="249">
        <v>394699</v>
      </c>
      <c r="G24" s="249">
        <v>202170</v>
      </c>
      <c r="H24" s="249">
        <f t="shared" si="6"/>
        <v>2100</v>
      </c>
      <c r="I24" s="249">
        <f t="shared" si="4"/>
        <v>204270</v>
      </c>
      <c r="J24" s="249">
        <v>202170</v>
      </c>
      <c r="K24" s="249">
        <f t="shared" si="7"/>
        <v>2580</v>
      </c>
      <c r="L24" s="249">
        <f t="shared" si="8"/>
        <v>204750</v>
      </c>
      <c r="M24" s="249">
        <f t="shared" si="9"/>
        <v>1022310</v>
      </c>
      <c r="N24" s="249">
        <v>202170</v>
      </c>
      <c r="O24" s="250">
        <f t="shared" si="10"/>
        <v>1415190</v>
      </c>
      <c r="P24" s="272"/>
      <c r="Q24" s="320"/>
      <c r="R24" s="249"/>
      <c r="S24" s="249">
        <f t="shared" si="11"/>
        <v>2437500</v>
      </c>
      <c r="T24" s="250">
        <f t="shared" si="5"/>
        <v>2042801</v>
      </c>
      <c r="U24" s="272">
        <f t="shared" si="12"/>
        <v>140591.3557392009</v>
      </c>
      <c r="V24" s="309">
        <v>66594</v>
      </c>
      <c r="W24" s="290">
        <f t="shared" si="13"/>
        <v>1976207</v>
      </c>
      <c r="X24" s="290">
        <f t="shared" si="14"/>
        <v>70427.5973894991</v>
      </c>
      <c r="Y24" s="290">
        <f t="shared" si="15"/>
        <v>70428</v>
      </c>
      <c r="Z24" s="272">
        <v>140591.3557392009</v>
      </c>
      <c r="AA24" s="354">
        <f t="shared" si="16"/>
        <v>137022</v>
      </c>
      <c r="AB24" s="272">
        <v>133188</v>
      </c>
    </row>
    <row r="25" spans="1:28" ht="13.5">
      <c r="A25" s="245">
        <v>4</v>
      </c>
      <c r="B25" s="246" t="s">
        <v>68</v>
      </c>
      <c r="C25" s="247">
        <v>112</v>
      </c>
      <c r="D25" s="248">
        <v>112</v>
      </c>
      <c r="E25" s="249">
        <v>1726486.9</v>
      </c>
      <c r="F25" s="249">
        <v>339331</v>
      </c>
      <c r="G25" s="249">
        <v>150217</v>
      </c>
      <c r="H25" s="249">
        <f t="shared" si="6"/>
        <v>39200</v>
      </c>
      <c r="I25" s="249">
        <f t="shared" si="4"/>
        <v>189417</v>
      </c>
      <c r="J25" s="249">
        <v>150217</v>
      </c>
      <c r="K25" s="249">
        <f t="shared" si="7"/>
        <v>48160</v>
      </c>
      <c r="L25" s="249">
        <f t="shared" si="8"/>
        <v>198377</v>
      </c>
      <c r="M25" s="249">
        <f t="shared" si="9"/>
        <v>965005</v>
      </c>
      <c r="N25" s="249">
        <v>150217</v>
      </c>
      <c r="O25" s="250">
        <f t="shared" si="10"/>
        <v>1051519</v>
      </c>
      <c r="P25" s="272"/>
      <c r="Q25" s="320"/>
      <c r="R25" s="249"/>
      <c r="S25" s="249">
        <f t="shared" si="11"/>
        <v>2016524</v>
      </c>
      <c r="T25" s="250">
        <f t="shared" si="5"/>
        <v>1677193</v>
      </c>
      <c r="U25" s="272">
        <f t="shared" si="12"/>
        <v>115429.17675598238</v>
      </c>
      <c r="V25" s="309">
        <v>68671</v>
      </c>
      <c r="W25" s="290">
        <f t="shared" si="13"/>
        <v>1608522</v>
      </c>
      <c r="X25" s="290">
        <f t="shared" si="14"/>
        <v>57324.12637347802</v>
      </c>
      <c r="Y25" s="290">
        <f t="shared" si="15"/>
        <v>57324</v>
      </c>
      <c r="Z25" s="272">
        <v>115429.17675598238</v>
      </c>
      <c r="AA25" s="354">
        <f t="shared" si="16"/>
        <v>125995</v>
      </c>
      <c r="AB25" s="272">
        <v>137341</v>
      </c>
    </row>
    <row r="26" spans="1:28" ht="13.5">
      <c r="A26" s="245">
        <v>5</v>
      </c>
      <c r="B26" s="246" t="s">
        <v>69</v>
      </c>
      <c r="C26" s="247">
        <v>139</v>
      </c>
      <c r="D26" s="248">
        <v>139</v>
      </c>
      <c r="E26" s="249">
        <v>839894.4</v>
      </c>
      <c r="F26" s="249">
        <v>388625</v>
      </c>
      <c r="G26" s="249">
        <v>275000</v>
      </c>
      <c r="H26" s="249">
        <f t="shared" si="6"/>
        <v>48650</v>
      </c>
      <c r="I26" s="249">
        <f t="shared" si="4"/>
        <v>323650</v>
      </c>
      <c r="J26" s="249">
        <v>275000</v>
      </c>
      <c r="K26" s="249">
        <f t="shared" si="7"/>
        <v>59770</v>
      </c>
      <c r="L26" s="249">
        <f t="shared" si="8"/>
        <v>334770</v>
      </c>
      <c r="M26" s="249">
        <f t="shared" si="9"/>
        <v>1640490</v>
      </c>
      <c r="N26" s="249">
        <v>275000</v>
      </c>
      <c r="O26" s="250">
        <f t="shared" si="10"/>
        <v>1925000</v>
      </c>
      <c r="P26" s="272"/>
      <c r="Q26" s="320"/>
      <c r="R26" s="249"/>
      <c r="S26" s="249">
        <f t="shared" si="11"/>
        <v>3565490</v>
      </c>
      <c r="T26" s="250">
        <f t="shared" si="5"/>
        <v>3176865</v>
      </c>
      <c r="U26" s="272">
        <f t="shared" si="12"/>
        <v>218640.8550565701</v>
      </c>
      <c r="V26" s="309">
        <v>58289</v>
      </c>
      <c r="W26" s="290">
        <f t="shared" si="13"/>
        <v>3118576</v>
      </c>
      <c r="X26" s="290">
        <f t="shared" si="14"/>
        <v>111139.07346576273</v>
      </c>
      <c r="Y26" s="290">
        <f t="shared" si="15"/>
        <v>111139</v>
      </c>
      <c r="Z26" s="272">
        <v>218640.8550565701</v>
      </c>
      <c r="AA26" s="354">
        <f t="shared" si="16"/>
        <v>169428</v>
      </c>
      <c r="AB26" s="272">
        <v>116577</v>
      </c>
    </row>
    <row r="27" spans="1:28" ht="13.5">
      <c r="A27" s="245">
        <v>6</v>
      </c>
      <c r="B27" s="246" t="s">
        <v>70</v>
      </c>
      <c r="C27" s="247">
        <v>52</v>
      </c>
      <c r="D27" s="248">
        <v>26</v>
      </c>
      <c r="E27" s="249">
        <v>224974.9</v>
      </c>
      <c r="F27" s="249">
        <v>224975</v>
      </c>
      <c r="G27" s="249">
        <v>43437</v>
      </c>
      <c r="H27" s="249">
        <f t="shared" si="6"/>
        <v>9100</v>
      </c>
      <c r="I27" s="249">
        <f t="shared" si="4"/>
        <v>52537</v>
      </c>
      <c r="J27" s="249">
        <v>43437</v>
      </c>
      <c r="K27" s="249">
        <f t="shared" si="7"/>
        <v>11180</v>
      </c>
      <c r="L27" s="249">
        <f t="shared" si="8"/>
        <v>54617</v>
      </c>
      <c r="M27" s="249">
        <f t="shared" si="9"/>
        <v>266845</v>
      </c>
      <c r="N27" s="249">
        <v>43437</v>
      </c>
      <c r="O27" s="250">
        <f t="shared" si="10"/>
        <v>304059</v>
      </c>
      <c r="P27" s="272"/>
      <c r="Q27" s="320"/>
      <c r="R27" s="249"/>
      <c r="S27" s="249">
        <f t="shared" si="11"/>
        <v>570904</v>
      </c>
      <c r="T27" s="250">
        <f t="shared" si="5"/>
        <v>345929</v>
      </c>
      <c r="U27" s="272">
        <f t="shared" si="12"/>
        <v>23807.814417315258</v>
      </c>
      <c r="V27" s="309">
        <v>19874</v>
      </c>
      <c r="W27" s="290">
        <f t="shared" si="13"/>
        <v>326055</v>
      </c>
      <c r="X27" s="290">
        <f t="shared" si="14"/>
        <v>11619.870927910453</v>
      </c>
      <c r="Y27" s="290">
        <f t="shared" si="15"/>
        <v>11620</v>
      </c>
      <c r="Z27" s="272">
        <v>23807.814417315258</v>
      </c>
      <c r="AA27" s="354">
        <f t="shared" si="16"/>
        <v>31494</v>
      </c>
      <c r="AB27" s="272">
        <v>39749</v>
      </c>
    </row>
    <row r="28" spans="1:28" ht="13.5">
      <c r="A28" s="245">
        <v>7</v>
      </c>
      <c r="B28" s="246" t="s">
        <v>71</v>
      </c>
      <c r="C28" s="247">
        <v>344</v>
      </c>
      <c r="D28" s="248">
        <v>200</v>
      </c>
      <c r="E28" s="249">
        <v>6445350</v>
      </c>
      <c r="F28" s="249">
        <v>876610</v>
      </c>
      <c r="G28" s="249">
        <v>666708</v>
      </c>
      <c r="H28" s="249">
        <f t="shared" si="6"/>
        <v>70000</v>
      </c>
      <c r="I28" s="249">
        <f t="shared" si="4"/>
        <v>736708</v>
      </c>
      <c r="J28" s="249">
        <v>666708</v>
      </c>
      <c r="K28" s="249">
        <f t="shared" si="7"/>
        <v>86000</v>
      </c>
      <c r="L28" s="249">
        <f t="shared" si="8"/>
        <v>752708</v>
      </c>
      <c r="M28" s="249">
        <f t="shared" si="9"/>
        <v>3715540</v>
      </c>
      <c r="N28" s="249">
        <v>666708</v>
      </c>
      <c r="O28" s="250">
        <f t="shared" si="10"/>
        <v>4666956</v>
      </c>
      <c r="P28" s="272"/>
      <c r="Q28" s="320"/>
      <c r="R28" s="249"/>
      <c r="S28" s="249">
        <f t="shared" si="11"/>
        <v>8382496</v>
      </c>
      <c r="T28" s="250">
        <f t="shared" si="5"/>
        <v>7505886</v>
      </c>
      <c r="U28" s="272">
        <f t="shared" si="12"/>
        <v>516576.35215759516</v>
      </c>
      <c r="V28" s="309">
        <v>141643</v>
      </c>
      <c r="W28" s="290">
        <f t="shared" si="13"/>
        <v>7364243</v>
      </c>
      <c r="X28" s="290">
        <f t="shared" si="14"/>
        <v>262445.1492593828</v>
      </c>
      <c r="Y28" s="290">
        <f t="shared" si="15"/>
        <v>262445</v>
      </c>
      <c r="Z28" s="272">
        <f>516576.352157595-25801</f>
        <v>490775.352157595</v>
      </c>
      <c r="AA28" s="354">
        <f t="shared" si="16"/>
        <v>404088</v>
      </c>
      <c r="AB28" s="272">
        <f>283285+50000</f>
        <v>333285</v>
      </c>
    </row>
    <row r="29" spans="1:28" ht="13.5">
      <c r="A29" s="245">
        <v>8</v>
      </c>
      <c r="B29" s="246" t="s">
        <v>72</v>
      </c>
      <c r="C29" s="247">
        <v>452</v>
      </c>
      <c r="D29" s="248">
        <v>371</v>
      </c>
      <c r="E29" s="249">
        <v>10562711.6</v>
      </c>
      <c r="F29" s="249">
        <v>1168697</v>
      </c>
      <c r="G29" s="249">
        <v>929513</v>
      </c>
      <c r="H29" s="249">
        <f t="shared" si="6"/>
        <v>129850</v>
      </c>
      <c r="I29" s="249">
        <f t="shared" si="4"/>
        <v>1059363</v>
      </c>
      <c r="J29" s="249">
        <v>758015</v>
      </c>
      <c r="K29" s="249">
        <f t="shared" si="7"/>
        <v>159530</v>
      </c>
      <c r="L29" s="249">
        <f t="shared" si="8"/>
        <v>917545</v>
      </c>
      <c r="M29" s="249">
        <f t="shared" si="9"/>
        <v>5013179</v>
      </c>
      <c r="N29" s="249">
        <v>929513</v>
      </c>
      <c r="O29" s="250">
        <f t="shared" si="10"/>
        <v>6506591</v>
      </c>
      <c r="P29" s="272">
        <f>I29*3+N29*2</f>
        <v>5037115</v>
      </c>
      <c r="Q29" s="320">
        <v>3790075</v>
      </c>
      <c r="R29" s="249">
        <f>L29*2</f>
        <v>1835090</v>
      </c>
      <c r="S29" s="249">
        <f>P29+Q29+R29</f>
        <v>10662280</v>
      </c>
      <c r="T29" s="250">
        <f t="shared" si="5"/>
        <v>9493583</v>
      </c>
      <c r="U29" s="272">
        <f t="shared" si="12"/>
        <v>653375.2944083295</v>
      </c>
      <c r="V29" s="309">
        <v>117912</v>
      </c>
      <c r="W29" s="290">
        <f t="shared" si="13"/>
        <v>9375671</v>
      </c>
      <c r="X29" s="290">
        <f t="shared" si="14"/>
        <v>334127.9443117055</v>
      </c>
      <c r="Y29" s="290">
        <f t="shared" si="15"/>
        <v>334128</v>
      </c>
      <c r="Z29" s="272">
        <v>653375.2944083295</v>
      </c>
      <c r="AA29" s="354">
        <f t="shared" si="16"/>
        <v>452040</v>
      </c>
      <c r="AB29" s="272">
        <f>235824+25998</f>
        <v>261822</v>
      </c>
    </row>
    <row r="30" spans="1:28" ht="13.5">
      <c r="A30" s="245">
        <v>9</v>
      </c>
      <c r="B30" s="246" t="s">
        <v>73</v>
      </c>
      <c r="C30" s="247">
        <v>143</v>
      </c>
      <c r="D30" s="248">
        <v>143</v>
      </c>
      <c r="E30" s="249">
        <v>1442878.1</v>
      </c>
      <c r="F30" s="249">
        <v>222463</v>
      </c>
      <c r="G30" s="249">
        <v>105000</v>
      </c>
      <c r="H30" s="249">
        <f t="shared" si="6"/>
        <v>50050</v>
      </c>
      <c r="I30" s="249">
        <f t="shared" si="4"/>
        <v>155050</v>
      </c>
      <c r="J30" s="249">
        <v>105000</v>
      </c>
      <c r="K30" s="249">
        <f t="shared" si="7"/>
        <v>61490</v>
      </c>
      <c r="L30" s="249">
        <f t="shared" si="8"/>
        <v>166490</v>
      </c>
      <c r="M30" s="249">
        <f t="shared" si="9"/>
        <v>798130</v>
      </c>
      <c r="N30" s="249">
        <v>105000</v>
      </c>
      <c r="O30" s="250">
        <f t="shared" si="10"/>
        <v>735000</v>
      </c>
      <c r="P30" s="272"/>
      <c r="Q30" s="320"/>
      <c r="R30" s="249"/>
      <c r="S30" s="249">
        <f t="shared" si="11"/>
        <v>1533130</v>
      </c>
      <c r="T30" s="250">
        <f t="shared" si="5"/>
        <v>1310667</v>
      </c>
      <c r="U30" s="272">
        <f t="shared" si="12"/>
        <v>90203.81841042334</v>
      </c>
      <c r="V30" s="309">
        <v>88249</v>
      </c>
      <c r="W30" s="290">
        <f t="shared" si="13"/>
        <v>1222418</v>
      </c>
      <c r="X30" s="290">
        <f t="shared" si="14"/>
        <v>43564.2433943796</v>
      </c>
      <c r="Y30" s="290">
        <f t="shared" si="15"/>
        <v>43564</v>
      </c>
      <c r="Z30" s="272">
        <v>90203.81841042334</v>
      </c>
      <c r="AA30" s="354">
        <f t="shared" si="16"/>
        <v>131813</v>
      </c>
      <c r="AB30" s="272">
        <v>176497</v>
      </c>
    </row>
    <row r="31" spans="1:28" ht="13.5">
      <c r="A31" s="245">
        <v>10</v>
      </c>
      <c r="B31" s="246" t="s">
        <v>74</v>
      </c>
      <c r="C31" s="247">
        <v>244</v>
      </c>
      <c r="D31" s="248">
        <v>74</v>
      </c>
      <c r="E31" s="249">
        <v>4165091.4</v>
      </c>
      <c r="F31" s="249">
        <v>706761</v>
      </c>
      <c r="G31" s="249">
        <v>318917</v>
      </c>
      <c r="H31" s="249">
        <f t="shared" si="6"/>
        <v>25900</v>
      </c>
      <c r="I31" s="249">
        <f t="shared" si="4"/>
        <v>344817</v>
      </c>
      <c r="J31" s="249">
        <v>318917</v>
      </c>
      <c r="K31" s="249">
        <f t="shared" si="7"/>
        <v>31820</v>
      </c>
      <c r="L31" s="249">
        <f t="shared" si="8"/>
        <v>350737</v>
      </c>
      <c r="M31" s="249">
        <f t="shared" si="9"/>
        <v>1735925</v>
      </c>
      <c r="N31" s="249">
        <v>318917</v>
      </c>
      <c r="O31" s="250">
        <f t="shared" si="10"/>
        <v>2232419</v>
      </c>
      <c r="P31" s="272"/>
      <c r="Q31" s="320"/>
      <c r="R31" s="249"/>
      <c r="S31" s="249">
        <f t="shared" si="11"/>
        <v>3968344</v>
      </c>
      <c r="T31" s="250">
        <f t="shared" si="5"/>
        <v>3261583</v>
      </c>
      <c r="U31" s="272">
        <f t="shared" si="12"/>
        <v>224471.38797461428</v>
      </c>
      <c r="V31" s="309">
        <v>6674</v>
      </c>
      <c r="W31" s="290">
        <f t="shared" si="13"/>
        <v>3254909</v>
      </c>
      <c r="X31" s="290">
        <f t="shared" si="14"/>
        <v>115997.67665606749</v>
      </c>
      <c r="Y31" s="290">
        <f t="shared" si="15"/>
        <v>115998</v>
      </c>
      <c r="Z31" s="272">
        <v>224471.38797461428</v>
      </c>
      <c r="AA31" s="354">
        <f t="shared" si="16"/>
        <v>122672</v>
      </c>
      <c r="AB31" s="272">
        <v>13349</v>
      </c>
    </row>
    <row r="32" spans="1:28" ht="13.5">
      <c r="A32" s="245">
        <v>11</v>
      </c>
      <c r="B32" s="246" t="s">
        <v>75</v>
      </c>
      <c r="C32" s="247">
        <v>39</v>
      </c>
      <c r="D32" s="248">
        <v>12</v>
      </c>
      <c r="E32" s="249">
        <v>387161.8</v>
      </c>
      <c r="F32" s="249">
        <v>387162</v>
      </c>
      <c r="G32" s="249">
        <v>45000</v>
      </c>
      <c r="H32" s="249">
        <f t="shared" si="6"/>
        <v>4200</v>
      </c>
      <c r="I32" s="249">
        <f t="shared" si="4"/>
        <v>49200</v>
      </c>
      <c r="J32" s="249">
        <v>45000</v>
      </c>
      <c r="K32" s="249">
        <f t="shared" si="7"/>
        <v>5160</v>
      </c>
      <c r="L32" s="249">
        <f t="shared" si="8"/>
        <v>50160</v>
      </c>
      <c r="M32" s="249">
        <f t="shared" si="9"/>
        <v>247920</v>
      </c>
      <c r="N32" s="249">
        <v>45000</v>
      </c>
      <c r="O32" s="250">
        <f t="shared" si="10"/>
        <v>315000</v>
      </c>
      <c r="P32" s="272"/>
      <c r="Q32" s="320"/>
      <c r="R32" s="249"/>
      <c r="S32" s="249">
        <f t="shared" si="11"/>
        <v>562920</v>
      </c>
      <c r="T32" s="250">
        <f t="shared" si="5"/>
        <v>175758</v>
      </c>
      <c r="U32" s="272">
        <f t="shared" si="12"/>
        <v>12096.16379765355</v>
      </c>
      <c r="V32" s="309">
        <v>7861</v>
      </c>
      <c r="W32" s="290">
        <f t="shared" si="13"/>
        <v>167897</v>
      </c>
      <c r="X32" s="290">
        <f t="shared" si="14"/>
        <v>5983.473552570521</v>
      </c>
      <c r="Y32" s="290">
        <f t="shared" si="15"/>
        <v>5983</v>
      </c>
      <c r="Z32" s="272">
        <v>20000</v>
      </c>
      <c r="AA32" s="354">
        <f t="shared" si="16"/>
        <v>13844</v>
      </c>
      <c r="AB32" s="272">
        <v>15722</v>
      </c>
    </row>
    <row r="33" spans="1:28" ht="13.5">
      <c r="A33" s="245">
        <v>12</v>
      </c>
      <c r="B33" s="246" t="s">
        <v>76</v>
      </c>
      <c r="C33" s="247">
        <v>226</v>
      </c>
      <c r="D33" s="248">
        <v>163</v>
      </c>
      <c r="E33" s="249">
        <v>3665250</v>
      </c>
      <c r="F33" s="249">
        <v>692712</v>
      </c>
      <c r="G33" s="249">
        <v>277320</v>
      </c>
      <c r="H33" s="249">
        <f t="shared" si="6"/>
        <v>57050</v>
      </c>
      <c r="I33" s="249">
        <f t="shared" si="4"/>
        <v>334370</v>
      </c>
      <c r="J33" s="249">
        <v>277320</v>
      </c>
      <c r="K33" s="249">
        <f t="shared" si="7"/>
        <v>70090</v>
      </c>
      <c r="L33" s="249">
        <f t="shared" si="8"/>
        <v>347410</v>
      </c>
      <c r="M33" s="249">
        <f t="shared" si="9"/>
        <v>1697930</v>
      </c>
      <c r="N33" s="249">
        <v>277320</v>
      </c>
      <c r="O33" s="250">
        <f t="shared" si="10"/>
        <v>1941240</v>
      </c>
      <c r="P33" s="272"/>
      <c r="Q33" s="320"/>
      <c r="R33" s="249"/>
      <c r="S33" s="249">
        <f t="shared" si="11"/>
        <v>3639170</v>
      </c>
      <c r="T33" s="250">
        <f t="shared" si="5"/>
        <v>2946458</v>
      </c>
      <c r="U33" s="272">
        <f t="shared" si="12"/>
        <v>202783.59216028108</v>
      </c>
      <c r="V33" s="309">
        <v>28180</v>
      </c>
      <c r="W33" s="290">
        <f t="shared" si="13"/>
        <v>2918278</v>
      </c>
      <c r="X33" s="290">
        <f t="shared" si="14"/>
        <v>104000.9007430055</v>
      </c>
      <c r="Y33" s="290">
        <f t="shared" si="15"/>
        <v>104001</v>
      </c>
      <c r="Z33" s="272">
        <v>202783.59216028108</v>
      </c>
      <c r="AA33" s="354">
        <f t="shared" si="16"/>
        <v>132181</v>
      </c>
      <c r="AB33" s="272">
        <v>56360</v>
      </c>
    </row>
    <row r="34" spans="1:28" ht="13.5">
      <c r="A34" s="245">
        <v>13</v>
      </c>
      <c r="B34" s="246" t="s">
        <v>77</v>
      </c>
      <c r="C34" s="247">
        <v>152</v>
      </c>
      <c r="D34" s="248">
        <v>152</v>
      </c>
      <c r="E34" s="249">
        <v>3168100</v>
      </c>
      <c r="F34" s="249">
        <v>354448</v>
      </c>
      <c r="G34" s="249">
        <v>193938</v>
      </c>
      <c r="H34" s="249">
        <f t="shared" si="6"/>
        <v>53200</v>
      </c>
      <c r="I34" s="249">
        <f t="shared" si="4"/>
        <v>247138</v>
      </c>
      <c r="J34" s="249">
        <v>193938</v>
      </c>
      <c r="K34" s="249">
        <f t="shared" si="7"/>
        <v>65360</v>
      </c>
      <c r="L34" s="249">
        <f t="shared" si="8"/>
        <v>259298</v>
      </c>
      <c r="M34" s="249">
        <f t="shared" si="9"/>
        <v>1260010</v>
      </c>
      <c r="N34" s="249">
        <v>193938</v>
      </c>
      <c r="O34" s="250">
        <f t="shared" si="10"/>
        <v>1357566</v>
      </c>
      <c r="P34" s="272"/>
      <c r="Q34" s="320"/>
      <c r="R34" s="249"/>
      <c r="S34" s="249">
        <f t="shared" si="11"/>
        <v>2617576</v>
      </c>
      <c r="T34" s="250">
        <f t="shared" si="5"/>
        <v>2263128</v>
      </c>
      <c r="U34" s="272">
        <f t="shared" si="12"/>
        <v>155754.88446077038</v>
      </c>
      <c r="V34" s="309">
        <v>66001</v>
      </c>
      <c r="W34" s="290">
        <f t="shared" si="13"/>
        <v>2197127</v>
      </c>
      <c r="X34" s="290">
        <f t="shared" si="14"/>
        <v>78300.6920679858</v>
      </c>
      <c r="Y34" s="290">
        <f t="shared" si="15"/>
        <v>78301</v>
      </c>
      <c r="Z34" s="272">
        <v>155754.88446077038</v>
      </c>
      <c r="AA34" s="354">
        <f t="shared" si="16"/>
        <v>144302</v>
      </c>
      <c r="AB34" s="272">
        <v>132002</v>
      </c>
    </row>
    <row r="35" spans="1:28" ht="13.5">
      <c r="A35" s="245">
        <v>14</v>
      </c>
      <c r="B35" s="246" t="s">
        <v>249</v>
      </c>
      <c r="C35" s="247">
        <v>47</v>
      </c>
      <c r="D35" s="248">
        <v>47</v>
      </c>
      <c r="E35" s="249"/>
      <c r="F35" s="249">
        <v>47272</v>
      </c>
      <c r="G35" s="249"/>
      <c r="H35" s="249">
        <f t="shared" si="6"/>
        <v>16450</v>
      </c>
      <c r="I35" s="249">
        <f t="shared" si="4"/>
        <v>16450</v>
      </c>
      <c r="J35" s="249">
        <v>75503</v>
      </c>
      <c r="K35" s="249">
        <f t="shared" si="7"/>
        <v>20210</v>
      </c>
      <c r="L35" s="249">
        <f t="shared" si="8"/>
        <v>95713</v>
      </c>
      <c r="M35" s="249">
        <f t="shared" si="9"/>
        <v>240776</v>
      </c>
      <c r="N35" s="249">
        <v>75503</v>
      </c>
      <c r="O35" s="250">
        <f t="shared" si="10"/>
        <v>528521</v>
      </c>
      <c r="P35" s="272"/>
      <c r="Q35" s="320">
        <v>377515</v>
      </c>
      <c r="R35" s="249">
        <f>L35*2</f>
        <v>191426</v>
      </c>
      <c r="S35" s="249">
        <f>P35+Q35+R35</f>
        <v>568941</v>
      </c>
      <c r="T35" s="250">
        <f t="shared" si="5"/>
        <v>521669</v>
      </c>
      <c r="U35" s="272">
        <f t="shared" si="12"/>
        <v>35902.73940394252</v>
      </c>
      <c r="V35" s="309">
        <v>218471</v>
      </c>
      <c r="W35" s="290">
        <f t="shared" si="13"/>
        <v>303198</v>
      </c>
      <c r="X35" s="290">
        <f t="shared" si="14"/>
        <v>10805.298571101788</v>
      </c>
      <c r="Y35" s="290">
        <f t="shared" si="15"/>
        <v>10805</v>
      </c>
      <c r="Z35" s="272">
        <v>35902.73940394252</v>
      </c>
      <c r="AA35" s="354">
        <f t="shared" si="16"/>
        <v>229276</v>
      </c>
      <c r="AB35" s="272">
        <v>436941</v>
      </c>
    </row>
    <row r="36" spans="1:28" ht="13.5">
      <c r="A36" s="245">
        <v>15</v>
      </c>
      <c r="B36" s="246" t="s">
        <v>78</v>
      </c>
      <c r="C36" s="247">
        <v>51</v>
      </c>
      <c r="D36" s="248">
        <v>50</v>
      </c>
      <c r="E36" s="249">
        <v>765608</v>
      </c>
      <c r="F36" s="249">
        <v>115167</v>
      </c>
      <c r="G36" s="249">
        <v>49111</v>
      </c>
      <c r="H36" s="249">
        <f t="shared" si="6"/>
        <v>17500</v>
      </c>
      <c r="I36" s="249">
        <f t="shared" si="4"/>
        <v>66611</v>
      </c>
      <c r="J36" s="249">
        <v>49111</v>
      </c>
      <c r="K36" s="249">
        <f t="shared" si="7"/>
        <v>21500</v>
      </c>
      <c r="L36" s="249">
        <f t="shared" si="8"/>
        <v>70611</v>
      </c>
      <c r="M36" s="249">
        <f t="shared" si="9"/>
        <v>341055</v>
      </c>
      <c r="N36" s="249">
        <v>49111</v>
      </c>
      <c r="O36" s="250">
        <f t="shared" si="10"/>
        <v>343777</v>
      </c>
      <c r="P36" s="272"/>
      <c r="Q36" s="320"/>
      <c r="R36" s="249"/>
      <c r="S36" s="249">
        <f t="shared" si="11"/>
        <v>684832</v>
      </c>
      <c r="T36" s="250">
        <f t="shared" si="5"/>
        <v>569665</v>
      </c>
      <c r="U36" s="272">
        <f t="shared" si="12"/>
        <v>39205.960182696144</v>
      </c>
      <c r="V36" s="309">
        <v>17946</v>
      </c>
      <c r="W36" s="290">
        <f t="shared" si="13"/>
        <v>551719</v>
      </c>
      <c r="X36" s="290">
        <f t="shared" si="14"/>
        <v>19662.031155712462</v>
      </c>
      <c r="Y36" s="290">
        <f t="shared" si="15"/>
        <v>19662</v>
      </c>
      <c r="Z36" s="272">
        <v>39205.960182696144</v>
      </c>
      <c r="AA36" s="354">
        <f t="shared" si="16"/>
        <v>37608</v>
      </c>
      <c r="AB36" s="272">
        <v>35893</v>
      </c>
    </row>
    <row r="37" spans="1:28" ht="13.5">
      <c r="A37" s="245">
        <v>16</v>
      </c>
      <c r="B37" s="246" t="s">
        <v>79</v>
      </c>
      <c r="C37" s="247">
        <v>90</v>
      </c>
      <c r="D37" s="248">
        <v>33</v>
      </c>
      <c r="E37" s="249">
        <v>1097355.2</v>
      </c>
      <c r="F37" s="249">
        <v>287610</v>
      </c>
      <c r="G37" s="249">
        <v>120135</v>
      </c>
      <c r="H37" s="249">
        <f t="shared" si="6"/>
        <v>11550</v>
      </c>
      <c r="I37" s="249">
        <f t="shared" si="4"/>
        <v>131685</v>
      </c>
      <c r="J37" s="249">
        <v>120135</v>
      </c>
      <c r="K37" s="249">
        <f t="shared" si="7"/>
        <v>14190</v>
      </c>
      <c r="L37" s="249">
        <f t="shared" si="8"/>
        <v>134325</v>
      </c>
      <c r="M37" s="249">
        <f t="shared" si="9"/>
        <v>663705</v>
      </c>
      <c r="N37" s="249">
        <v>120135</v>
      </c>
      <c r="O37" s="250">
        <f t="shared" si="10"/>
        <v>840945</v>
      </c>
      <c r="P37" s="272"/>
      <c r="Q37" s="320"/>
      <c r="R37" s="249"/>
      <c r="S37" s="249">
        <f t="shared" si="11"/>
        <v>1504650</v>
      </c>
      <c r="T37" s="250">
        <f t="shared" si="5"/>
        <v>1217040</v>
      </c>
      <c r="U37" s="272">
        <f t="shared" si="12"/>
        <v>83760.14285720295</v>
      </c>
      <c r="V37" s="309">
        <v>24917</v>
      </c>
      <c r="W37" s="290">
        <f t="shared" si="13"/>
        <v>1192123</v>
      </c>
      <c r="X37" s="290">
        <f t="shared" si="14"/>
        <v>42484.59735380041</v>
      </c>
      <c r="Y37" s="290">
        <f t="shared" si="15"/>
        <v>42485</v>
      </c>
      <c r="Z37" s="272">
        <v>83760.14285720295</v>
      </c>
      <c r="AA37" s="354">
        <f t="shared" si="16"/>
        <v>67402</v>
      </c>
      <c r="AB37" s="272">
        <v>49834</v>
      </c>
    </row>
    <row r="38" spans="1:28" ht="13.5">
      <c r="A38" s="245">
        <v>17</v>
      </c>
      <c r="B38" s="246" t="s">
        <v>80</v>
      </c>
      <c r="C38" s="247">
        <v>114</v>
      </c>
      <c r="D38" s="248">
        <v>43</v>
      </c>
      <c r="E38" s="249">
        <v>485817.6</v>
      </c>
      <c r="F38" s="249">
        <v>207368</v>
      </c>
      <c r="G38" s="249">
        <v>46670</v>
      </c>
      <c r="H38" s="249">
        <f t="shared" si="6"/>
        <v>15050</v>
      </c>
      <c r="I38" s="249">
        <f t="shared" si="4"/>
        <v>61720</v>
      </c>
      <c r="J38" s="249">
        <v>46670</v>
      </c>
      <c r="K38" s="249">
        <f t="shared" si="7"/>
        <v>18490</v>
      </c>
      <c r="L38" s="249">
        <f t="shared" si="8"/>
        <v>65160</v>
      </c>
      <c r="M38" s="249">
        <f t="shared" si="9"/>
        <v>315480</v>
      </c>
      <c r="N38" s="249">
        <v>46670</v>
      </c>
      <c r="O38" s="250">
        <f t="shared" si="10"/>
        <v>326690</v>
      </c>
      <c r="P38" s="272"/>
      <c r="Q38" s="320"/>
      <c r="R38" s="249"/>
      <c r="S38" s="249">
        <f t="shared" si="11"/>
        <v>642170</v>
      </c>
      <c r="T38" s="250">
        <f t="shared" si="5"/>
        <v>434802</v>
      </c>
      <c r="U38" s="272">
        <f t="shared" si="12"/>
        <v>29924.30621392687</v>
      </c>
      <c r="V38" s="309">
        <v>82909</v>
      </c>
      <c r="W38" s="290">
        <f t="shared" si="13"/>
        <v>351893</v>
      </c>
      <c r="X38" s="290">
        <f t="shared" si="14"/>
        <v>12540.679457254735</v>
      </c>
      <c r="Y38" s="290">
        <f t="shared" si="15"/>
        <v>12541</v>
      </c>
      <c r="Z38" s="272">
        <v>29924.30621392687</v>
      </c>
      <c r="AA38" s="354">
        <f t="shared" si="16"/>
        <v>95450</v>
      </c>
      <c r="AB38" s="272">
        <v>165818</v>
      </c>
    </row>
    <row r="39" spans="1:28" ht="13.5">
      <c r="A39" s="245">
        <v>18</v>
      </c>
      <c r="B39" s="246" t="s">
        <v>81</v>
      </c>
      <c r="C39" s="247">
        <v>77</v>
      </c>
      <c r="D39" s="248">
        <v>77</v>
      </c>
      <c r="E39" s="249">
        <v>785892.8</v>
      </c>
      <c r="F39" s="249">
        <v>142954</v>
      </c>
      <c r="G39" s="249">
        <v>93820</v>
      </c>
      <c r="H39" s="249">
        <f t="shared" si="6"/>
        <v>26950</v>
      </c>
      <c r="I39" s="249">
        <f t="shared" si="4"/>
        <v>120770</v>
      </c>
      <c r="J39" s="249">
        <v>93820</v>
      </c>
      <c r="K39" s="249">
        <f t="shared" si="7"/>
        <v>33110</v>
      </c>
      <c r="L39" s="249">
        <f t="shared" si="8"/>
        <v>126930</v>
      </c>
      <c r="M39" s="249">
        <f t="shared" si="9"/>
        <v>616170</v>
      </c>
      <c r="N39" s="249">
        <v>93920</v>
      </c>
      <c r="O39" s="250">
        <f t="shared" si="10"/>
        <v>657440</v>
      </c>
      <c r="P39" s="272"/>
      <c r="Q39" s="320"/>
      <c r="R39" s="249"/>
      <c r="S39" s="249">
        <f t="shared" si="11"/>
        <v>1273610</v>
      </c>
      <c r="T39" s="250">
        <f t="shared" si="5"/>
        <v>1130656</v>
      </c>
      <c r="U39" s="272">
        <f t="shared" si="12"/>
        <v>77814.9510963926</v>
      </c>
      <c r="V39" s="309">
        <v>67484</v>
      </c>
      <c r="W39" s="290">
        <f t="shared" si="13"/>
        <v>1063172</v>
      </c>
      <c r="X39" s="290">
        <f t="shared" si="14"/>
        <v>37889.072132518784</v>
      </c>
      <c r="Y39" s="290">
        <f t="shared" si="15"/>
        <v>37889</v>
      </c>
      <c r="Z39" s="272">
        <v>77814.9510963926</v>
      </c>
      <c r="AA39" s="354">
        <f t="shared" si="16"/>
        <v>105373</v>
      </c>
      <c r="AB39" s="272">
        <v>134968</v>
      </c>
    </row>
    <row r="40" spans="1:28" ht="13.5">
      <c r="A40" s="245">
        <v>19</v>
      </c>
      <c r="B40" s="246" t="s">
        <v>82</v>
      </c>
      <c r="C40" s="247">
        <v>296</v>
      </c>
      <c r="D40" s="248">
        <v>225</v>
      </c>
      <c r="E40" s="249">
        <v>3760512.1</v>
      </c>
      <c r="F40" s="249">
        <v>491085</v>
      </c>
      <c r="G40" s="249">
        <v>271349</v>
      </c>
      <c r="H40" s="249">
        <f t="shared" si="6"/>
        <v>78750</v>
      </c>
      <c r="I40" s="249">
        <f t="shared" si="4"/>
        <v>350099</v>
      </c>
      <c r="J40" s="249">
        <v>271349</v>
      </c>
      <c r="K40" s="249">
        <f t="shared" si="7"/>
        <v>96750</v>
      </c>
      <c r="L40" s="249">
        <f t="shared" si="8"/>
        <v>368099</v>
      </c>
      <c r="M40" s="249">
        <f t="shared" si="9"/>
        <v>1786495</v>
      </c>
      <c r="N40" s="249">
        <v>271349</v>
      </c>
      <c r="O40" s="250">
        <f t="shared" si="10"/>
        <v>1899443</v>
      </c>
      <c r="P40" s="272"/>
      <c r="Q40" s="320"/>
      <c r="R40" s="249"/>
      <c r="S40" s="249">
        <f t="shared" si="11"/>
        <v>3685938</v>
      </c>
      <c r="T40" s="250">
        <f t="shared" si="5"/>
        <v>3194853</v>
      </c>
      <c r="U40" s="272">
        <f t="shared" si="12"/>
        <v>219878.84020883736</v>
      </c>
      <c r="V40" s="309">
        <v>77421</v>
      </c>
      <c r="W40" s="290">
        <f t="shared" si="13"/>
        <v>3117432</v>
      </c>
      <c r="X40" s="290">
        <f t="shared" si="14"/>
        <v>111098.30386449445</v>
      </c>
      <c r="Y40" s="290">
        <f t="shared" si="15"/>
        <v>111098</v>
      </c>
      <c r="Z40" s="272">
        <v>219878.84020883736</v>
      </c>
      <c r="AA40" s="354">
        <f t="shared" si="16"/>
        <v>188519</v>
      </c>
      <c r="AB40" s="272">
        <v>154843</v>
      </c>
    </row>
    <row r="41" spans="1:28" ht="13.5">
      <c r="A41" s="245">
        <v>20</v>
      </c>
      <c r="B41" s="246" t="s">
        <v>83</v>
      </c>
      <c r="C41" s="247">
        <v>57</v>
      </c>
      <c r="D41" s="248">
        <v>10</v>
      </c>
      <c r="E41" s="249">
        <v>829461</v>
      </c>
      <c r="F41" s="249">
        <v>184073</v>
      </c>
      <c r="G41" s="249">
        <v>71895</v>
      </c>
      <c r="H41" s="249">
        <f t="shared" si="6"/>
        <v>3500</v>
      </c>
      <c r="I41" s="249">
        <f t="shared" si="4"/>
        <v>75395</v>
      </c>
      <c r="J41" s="249">
        <v>71895</v>
      </c>
      <c r="K41" s="249">
        <f t="shared" si="7"/>
        <v>4300</v>
      </c>
      <c r="L41" s="249">
        <f t="shared" si="8"/>
        <v>76195</v>
      </c>
      <c r="M41" s="249">
        <f t="shared" si="9"/>
        <v>378575</v>
      </c>
      <c r="N41" s="249">
        <v>71895</v>
      </c>
      <c r="O41" s="250">
        <f t="shared" si="10"/>
        <v>503265</v>
      </c>
      <c r="P41" s="272"/>
      <c r="Q41" s="320"/>
      <c r="R41" s="249"/>
      <c r="S41" s="249">
        <f t="shared" si="11"/>
        <v>881840</v>
      </c>
      <c r="T41" s="250">
        <f t="shared" si="5"/>
        <v>697767</v>
      </c>
      <c r="U41" s="272">
        <f t="shared" si="12"/>
        <v>48022.30296542589</v>
      </c>
      <c r="V41" s="309">
        <v>107678</v>
      </c>
      <c r="W41" s="290">
        <f t="shared" si="13"/>
        <v>590089</v>
      </c>
      <c r="X41" s="290">
        <f t="shared" si="14"/>
        <v>21029.45213531383</v>
      </c>
      <c r="Y41" s="290">
        <f t="shared" si="15"/>
        <v>21029</v>
      </c>
      <c r="Z41" s="272">
        <v>48022.30296542589</v>
      </c>
      <c r="AA41" s="354">
        <f t="shared" si="16"/>
        <v>128707</v>
      </c>
      <c r="AB41" s="272">
        <v>215356</v>
      </c>
    </row>
    <row r="42" spans="1:28" ht="13.5">
      <c r="A42" s="245">
        <v>21</v>
      </c>
      <c r="B42" s="246" t="s">
        <v>84</v>
      </c>
      <c r="C42" s="247">
        <v>43</v>
      </c>
      <c r="D42" s="248">
        <v>43</v>
      </c>
      <c r="E42" s="249">
        <v>256484.5</v>
      </c>
      <c r="F42" s="249">
        <v>78416</v>
      </c>
      <c r="G42" s="249">
        <v>46276</v>
      </c>
      <c r="H42" s="249">
        <f t="shared" si="6"/>
        <v>15050</v>
      </c>
      <c r="I42" s="249">
        <f t="shared" si="4"/>
        <v>61326</v>
      </c>
      <c r="J42" s="249">
        <v>46276</v>
      </c>
      <c r="K42" s="249">
        <f t="shared" si="7"/>
        <v>18490</v>
      </c>
      <c r="L42" s="249">
        <f t="shared" si="8"/>
        <v>64766</v>
      </c>
      <c r="M42" s="249">
        <f t="shared" si="9"/>
        <v>313510</v>
      </c>
      <c r="N42" s="249">
        <v>46276</v>
      </c>
      <c r="O42" s="250">
        <f t="shared" si="10"/>
        <v>323932</v>
      </c>
      <c r="P42" s="272"/>
      <c r="Q42" s="320"/>
      <c r="R42" s="249"/>
      <c r="S42" s="249">
        <f t="shared" si="11"/>
        <v>637442</v>
      </c>
      <c r="T42" s="250">
        <f t="shared" si="5"/>
        <v>559026</v>
      </c>
      <c r="U42" s="272">
        <f t="shared" si="12"/>
        <v>38473.75404332703</v>
      </c>
      <c r="V42" s="309">
        <v>150097</v>
      </c>
      <c r="W42" s="290">
        <f t="shared" si="13"/>
        <v>408929</v>
      </c>
      <c r="X42" s="290">
        <f t="shared" si="14"/>
        <v>14573.314927480007</v>
      </c>
      <c r="Y42" s="290">
        <f t="shared" si="15"/>
        <v>14573</v>
      </c>
      <c r="Z42" s="272">
        <v>38473.75404332703</v>
      </c>
      <c r="AA42" s="354">
        <f t="shared" si="16"/>
        <v>164670</v>
      </c>
      <c r="AB42" s="272">
        <v>300193</v>
      </c>
    </row>
    <row r="43" spans="1:28" ht="13.5">
      <c r="A43" s="245">
        <v>22</v>
      </c>
      <c r="B43" s="246" t="s">
        <v>85</v>
      </c>
      <c r="C43" s="247">
        <v>55</v>
      </c>
      <c r="D43" s="248">
        <v>10</v>
      </c>
      <c r="E43" s="249">
        <v>1023662.4</v>
      </c>
      <c r="F43" s="249">
        <v>459629</v>
      </c>
      <c r="G43" s="249">
        <v>72738</v>
      </c>
      <c r="H43" s="249">
        <f t="shared" si="6"/>
        <v>3500</v>
      </c>
      <c r="I43" s="249">
        <f t="shared" si="4"/>
        <v>76238</v>
      </c>
      <c r="J43" s="249">
        <v>72738</v>
      </c>
      <c r="K43" s="249">
        <f t="shared" si="7"/>
        <v>4300</v>
      </c>
      <c r="L43" s="249">
        <f t="shared" si="8"/>
        <v>77038</v>
      </c>
      <c r="M43" s="249">
        <f t="shared" si="9"/>
        <v>382790</v>
      </c>
      <c r="N43" s="249">
        <v>72738</v>
      </c>
      <c r="O43" s="250">
        <f t="shared" si="10"/>
        <v>509166</v>
      </c>
      <c r="P43" s="272"/>
      <c r="Q43" s="320"/>
      <c r="R43" s="249"/>
      <c r="S43" s="249">
        <f t="shared" si="11"/>
        <v>891956</v>
      </c>
      <c r="T43" s="250">
        <f t="shared" si="5"/>
        <v>432327</v>
      </c>
      <c r="U43" s="272">
        <f t="shared" si="12"/>
        <v>29753.96969781271</v>
      </c>
      <c r="V43" s="309">
        <v>65704</v>
      </c>
      <c r="W43" s="290">
        <f t="shared" si="13"/>
        <v>366623</v>
      </c>
      <c r="X43" s="290">
        <f t="shared" si="14"/>
        <v>13065.623711347207</v>
      </c>
      <c r="Y43" s="290">
        <f t="shared" si="15"/>
        <v>13066</v>
      </c>
      <c r="Z43" s="272">
        <v>29753.96969781271</v>
      </c>
      <c r="AA43" s="354">
        <f t="shared" si="16"/>
        <v>78770</v>
      </c>
      <c r="AB43" s="272">
        <v>131409</v>
      </c>
    </row>
    <row r="44" spans="1:28" ht="13.5">
      <c r="A44" s="245">
        <v>23</v>
      </c>
      <c r="B44" s="246" t="s">
        <v>86</v>
      </c>
      <c r="C44" s="247">
        <v>74</v>
      </c>
      <c r="D44" s="248">
        <v>40</v>
      </c>
      <c r="E44" s="249">
        <v>1331556</v>
      </c>
      <c r="F44" s="249">
        <v>357630</v>
      </c>
      <c r="G44" s="249">
        <v>105000</v>
      </c>
      <c r="H44" s="249">
        <f t="shared" si="6"/>
        <v>14000</v>
      </c>
      <c r="I44" s="249">
        <f aca="true" t="shared" si="17" ref="I44:I75">G44+H44</f>
        <v>119000</v>
      </c>
      <c r="J44" s="249">
        <v>105000</v>
      </c>
      <c r="K44" s="249">
        <f t="shared" si="7"/>
        <v>17200</v>
      </c>
      <c r="L44" s="249">
        <f t="shared" si="8"/>
        <v>122200</v>
      </c>
      <c r="M44" s="249">
        <f t="shared" si="9"/>
        <v>601400</v>
      </c>
      <c r="N44" s="249">
        <v>105000</v>
      </c>
      <c r="O44" s="250">
        <f t="shared" si="10"/>
        <v>735000</v>
      </c>
      <c r="P44" s="272"/>
      <c r="Q44" s="320"/>
      <c r="R44" s="249"/>
      <c r="S44" s="249">
        <f t="shared" si="11"/>
        <v>1336400</v>
      </c>
      <c r="T44" s="250">
        <f aca="true" t="shared" si="18" ref="T44:T75">S44-F44</f>
        <v>978770</v>
      </c>
      <c r="U44" s="272">
        <f t="shared" si="12"/>
        <v>67361.72601093187</v>
      </c>
      <c r="V44" s="309">
        <v>12755</v>
      </c>
      <c r="W44" s="290">
        <f t="shared" si="13"/>
        <v>966015</v>
      </c>
      <c r="X44" s="290">
        <f t="shared" si="14"/>
        <v>34426.613959072594</v>
      </c>
      <c r="Y44" s="290">
        <f t="shared" si="15"/>
        <v>34427</v>
      </c>
      <c r="Z44" s="272">
        <v>67361.72601093187</v>
      </c>
      <c r="AA44" s="354">
        <f t="shared" si="16"/>
        <v>47182</v>
      </c>
      <c r="AB44" s="272">
        <v>25510</v>
      </c>
    </row>
    <row r="45" spans="1:28" ht="13.5">
      <c r="A45" s="245">
        <v>24</v>
      </c>
      <c r="B45" s="246" t="s">
        <v>248</v>
      </c>
      <c r="C45" s="247">
        <v>98</v>
      </c>
      <c r="D45" s="248">
        <v>26</v>
      </c>
      <c r="E45" s="249"/>
      <c r="F45" s="249"/>
      <c r="G45" s="249"/>
      <c r="H45" s="249">
        <f t="shared" si="6"/>
        <v>9100</v>
      </c>
      <c r="I45" s="249">
        <f t="shared" si="17"/>
        <v>9100</v>
      </c>
      <c r="J45" s="249">
        <v>61450</v>
      </c>
      <c r="K45" s="249">
        <f t="shared" si="7"/>
        <v>11180</v>
      </c>
      <c r="L45" s="249">
        <f t="shared" si="8"/>
        <v>72630</v>
      </c>
      <c r="M45" s="249">
        <f t="shared" si="9"/>
        <v>172560</v>
      </c>
      <c r="N45" s="249">
        <v>61450</v>
      </c>
      <c r="O45" s="250">
        <f t="shared" si="10"/>
        <v>430150</v>
      </c>
      <c r="P45" s="272"/>
      <c r="Q45" s="320">
        <v>307250</v>
      </c>
      <c r="R45" s="249">
        <f>L45*2</f>
        <v>145260</v>
      </c>
      <c r="S45" s="249">
        <f>P45+Q45+R45</f>
        <v>452510</v>
      </c>
      <c r="T45" s="250">
        <f t="shared" si="18"/>
        <v>452510</v>
      </c>
      <c r="U45" s="272">
        <f t="shared" si="12"/>
        <v>31143.020972451937</v>
      </c>
      <c r="V45" s="309">
        <v>9492</v>
      </c>
      <c r="W45" s="290">
        <f t="shared" si="13"/>
        <v>443018</v>
      </c>
      <c r="X45" s="290">
        <f t="shared" si="14"/>
        <v>15788.170642195437</v>
      </c>
      <c r="Y45" s="290">
        <f t="shared" si="15"/>
        <v>15788</v>
      </c>
      <c r="Z45" s="272">
        <v>31143.020972451937</v>
      </c>
      <c r="AA45" s="354">
        <f t="shared" si="16"/>
        <v>25280</v>
      </c>
      <c r="AB45" s="272">
        <v>18985</v>
      </c>
    </row>
    <row r="46" spans="1:28" ht="13.5">
      <c r="A46" s="245">
        <v>25</v>
      </c>
      <c r="B46" s="246" t="s">
        <v>87</v>
      </c>
      <c r="C46" s="247">
        <v>16</v>
      </c>
      <c r="D46" s="248">
        <v>2</v>
      </c>
      <c r="E46" s="249">
        <v>409119</v>
      </c>
      <c r="F46" s="249">
        <v>179983</v>
      </c>
      <c r="G46" s="249">
        <v>14740</v>
      </c>
      <c r="H46" s="249">
        <f t="shared" si="6"/>
        <v>700</v>
      </c>
      <c r="I46" s="249">
        <f t="shared" si="17"/>
        <v>15440</v>
      </c>
      <c r="J46" s="249">
        <v>14740</v>
      </c>
      <c r="K46" s="249">
        <f t="shared" si="7"/>
        <v>860</v>
      </c>
      <c r="L46" s="249">
        <f t="shared" si="8"/>
        <v>15600</v>
      </c>
      <c r="M46" s="249">
        <f t="shared" si="9"/>
        <v>77520</v>
      </c>
      <c r="N46" s="249">
        <v>14740</v>
      </c>
      <c r="O46" s="250">
        <f t="shared" si="10"/>
        <v>103180</v>
      </c>
      <c r="P46" s="272"/>
      <c r="Q46" s="320"/>
      <c r="R46" s="249"/>
      <c r="S46" s="249">
        <f t="shared" si="11"/>
        <v>180700</v>
      </c>
      <c r="T46" s="250">
        <v>0</v>
      </c>
      <c r="U46" s="272">
        <f t="shared" si="12"/>
        <v>0</v>
      </c>
      <c r="V46" s="309">
        <v>0</v>
      </c>
      <c r="W46" s="290">
        <f t="shared" si="13"/>
        <v>0</v>
      </c>
      <c r="X46" s="290">
        <f t="shared" si="14"/>
        <v>0</v>
      </c>
      <c r="Y46" s="290">
        <f t="shared" si="15"/>
        <v>0</v>
      </c>
      <c r="Z46" s="272">
        <v>0</v>
      </c>
      <c r="AA46" s="354">
        <f t="shared" si="16"/>
        <v>0</v>
      </c>
      <c r="AB46" s="272">
        <v>0</v>
      </c>
    </row>
    <row r="47" spans="1:28" ht="13.5">
      <c r="A47" s="245">
        <v>26</v>
      </c>
      <c r="B47" s="246" t="s">
        <v>88</v>
      </c>
      <c r="C47" s="247">
        <v>60</v>
      </c>
      <c r="D47" s="248">
        <v>19</v>
      </c>
      <c r="E47" s="249">
        <v>663750</v>
      </c>
      <c r="F47" s="249">
        <v>176036</v>
      </c>
      <c r="G47" s="249">
        <v>55230</v>
      </c>
      <c r="H47" s="249">
        <f t="shared" si="6"/>
        <v>6650</v>
      </c>
      <c r="I47" s="249">
        <f t="shared" si="17"/>
        <v>61880</v>
      </c>
      <c r="J47" s="249">
        <v>55230</v>
      </c>
      <c r="K47" s="249">
        <f t="shared" si="7"/>
        <v>8170</v>
      </c>
      <c r="L47" s="249">
        <f t="shared" si="8"/>
        <v>63400</v>
      </c>
      <c r="M47" s="249">
        <f t="shared" si="9"/>
        <v>312440</v>
      </c>
      <c r="N47" s="249">
        <v>55230</v>
      </c>
      <c r="O47" s="250">
        <f t="shared" si="10"/>
        <v>386610</v>
      </c>
      <c r="P47" s="272"/>
      <c r="Q47" s="320"/>
      <c r="R47" s="249"/>
      <c r="S47" s="249">
        <f t="shared" si="11"/>
        <v>699050</v>
      </c>
      <c r="T47" s="250">
        <f t="shared" si="18"/>
        <v>523014</v>
      </c>
      <c r="U47" s="272">
        <f t="shared" si="12"/>
        <v>35995.306116739914</v>
      </c>
      <c r="V47" s="309">
        <v>337421</v>
      </c>
      <c r="W47" s="290">
        <f t="shared" si="13"/>
        <v>185593</v>
      </c>
      <c r="X47" s="290">
        <f t="shared" si="14"/>
        <v>6614.119412748416</v>
      </c>
      <c r="Y47" s="290">
        <f t="shared" si="15"/>
        <v>6614</v>
      </c>
      <c r="Z47" s="272">
        <v>35995.306116739914</v>
      </c>
      <c r="AA47" s="354">
        <f t="shared" si="16"/>
        <v>344035</v>
      </c>
      <c r="AB47" s="272">
        <v>523014</v>
      </c>
    </row>
    <row r="48" spans="1:28" ht="13.5">
      <c r="A48" s="245">
        <v>27</v>
      </c>
      <c r="B48" s="246" t="s">
        <v>89</v>
      </c>
      <c r="C48" s="247">
        <v>21</v>
      </c>
      <c r="D48" s="248">
        <v>15</v>
      </c>
      <c r="E48" s="249">
        <v>290455.4</v>
      </c>
      <c r="F48" s="249">
        <v>92462</v>
      </c>
      <c r="G48" s="249">
        <v>22860</v>
      </c>
      <c r="H48" s="249">
        <f t="shared" si="6"/>
        <v>5250</v>
      </c>
      <c r="I48" s="249">
        <f t="shared" si="17"/>
        <v>28110</v>
      </c>
      <c r="J48" s="249">
        <v>22860</v>
      </c>
      <c r="K48" s="249">
        <f t="shared" si="7"/>
        <v>6450</v>
      </c>
      <c r="L48" s="249">
        <f t="shared" si="8"/>
        <v>29310</v>
      </c>
      <c r="M48" s="249">
        <f t="shared" si="9"/>
        <v>142950</v>
      </c>
      <c r="N48" s="249">
        <v>22860</v>
      </c>
      <c r="O48" s="250">
        <f t="shared" si="10"/>
        <v>160020</v>
      </c>
      <c r="P48" s="272"/>
      <c r="Q48" s="320"/>
      <c r="R48" s="249"/>
      <c r="S48" s="249">
        <f t="shared" si="11"/>
        <v>302970</v>
      </c>
      <c r="T48" s="250">
        <f t="shared" si="18"/>
        <v>210508</v>
      </c>
      <c r="U48" s="272">
        <f t="shared" si="12"/>
        <v>14487.75730673115</v>
      </c>
      <c r="V48" s="309">
        <v>7564</v>
      </c>
      <c r="W48" s="290">
        <f t="shared" si="13"/>
        <v>202944</v>
      </c>
      <c r="X48" s="290">
        <f t="shared" si="14"/>
        <v>7232.470244571802</v>
      </c>
      <c r="Y48" s="290">
        <f t="shared" si="15"/>
        <v>7232</v>
      </c>
      <c r="Z48" s="272">
        <v>20000</v>
      </c>
      <c r="AA48" s="354">
        <f t="shared" si="16"/>
        <v>14796</v>
      </c>
      <c r="AB48" s="272">
        <v>15128</v>
      </c>
    </row>
    <row r="49" spans="1:28" ht="13.5">
      <c r="A49" s="245">
        <v>28</v>
      </c>
      <c r="B49" s="246" t="s">
        <v>90</v>
      </c>
      <c r="C49" s="247">
        <v>166</v>
      </c>
      <c r="D49" s="248">
        <v>67</v>
      </c>
      <c r="E49" s="249">
        <v>1462937</v>
      </c>
      <c r="F49" s="249">
        <v>232530</v>
      </c>
      <c r="G49" s="249">
        <v>150000</v>
      </c>
      <c r="H49" s="249">
        <f t="shared" si="6"/>
        <v>23450</v>
      </c>
      <c r="I49" s="249">
        <f t="shared" si="17"/>
        <v>173450</v>
      </c>
      <c r="J49" s="249">
        <v>150000</v>
      </c>
      <c r="K49" s="249">
        <f t="shared" si="7"/>
        <v>28810</v>
      </c>
      <c r="L49" s="249">
        <f t="shared" si="8"/>
        <v>178810</v>
      </c>
      <c r="M49" s="249">
        <f t="shared" si="9"/>
        <v>877970</v>
      </c>
      <c r="N49" s="249">
        <v>150000</v>
      </c>
      <c r="O49" s="250">
        <f t="shared" si="10"/>
        <v>1050000</v>
      </c>
      <c r="P49" s="272"/>
      <c r="Q49" s="320"/>
      <c r="R49" s="249"/>
      <c r="S49" s="249">
        <f t="shared" si="11"/>
        <v>1927970</v>
      </c>
      <c r="T49" s="250">
        <f t="shared" si="18"/>
        <v>1695440</v>
      </c>
      <c r="U49" s="272">
        <f t="shared" si="12"/>
        <v>116684.9870224612</v>
      </c>
      <c r="V49" s="309">
        <v>30405</v>
      </c>
      <c r="W49" s="290">
        <f t="shared" si="13"/>
        <v>1665035</v>
      </c>
      <c r="X49" s="290">
        <f t="shared" si="14"/>
        <v>59338.12329347313</v>
      </c>
      <c r="Y49" s="290">
        <f t="shared" si="15"/>
        <v>59338</v>
      </c>
      <c r="Z49" s="272">
        <v>116684.9870224612</v>
      </c>
      <c r="AA49" s="354">
        <f t="shared" si="16"/>
        <v>89743</v>
      </c>
      <c r="AB49" s="272">
        <v>60810</v>
      </c>
    </row>
    <row r="50" spans="1:28" ht="13.5">
      <c r="A50" s="245">
        <v>29</v>
      </c>
      <c r="B50" s="246" t="s">
        <v>91</v>
      </c>
      <c r="C50" s="247">
        <v>17</v>
      </c>
      <c r="D50" s="248">
        <v>1</v>
      </c>
      <c r="E50" s="249">
        <v>116593.3</v>
      </c>
      <c r="F50" s="249">
        <v>116593</v>
      </c>
      <c r="G50" s="249">
        <v>13422</v>
      </c>
      <c r="H50" s="249">
        <f t="shared" si="6"/>
        <v>350</v>
      </c>
      <c r="I50" s="249">
        <f t="shared" si="17"/>
        <v>13772</v>
      </c>
      <c r="J50" s="249">
        <v>13422</v>
      </c>
      <c r="K50" s="249">
        <f t="shared" si="7"/>
        <v>430</v>
      </c>
      <c r="L50" s="249">
        <f t="shared" si="8"/>
        <v>13852</v>
      </c>
      <c r="M50" s="249">
        <f t="shared" si="9"/>
        <v>69020</v>
      </c>
      <c r="N50" s="249">
        <v>13422</v>
      </c>
      <c r="O50" s="250">
        <f t="shared" si="10"/>
        <v>93954</v>
      </c>
      <c r="P50" s="272"/>
      <c r="Q50" s="320"/>
      <c r="R50" s="249"/>
      <c r="S50" s="249">
        <f t="shared" si="11"/>
        <v>162974</v>
      </c>
      <c r="T50" s="250">
        <f t="shared" si="18"/>
        <v>46381</v>
      </c>
      <c r="U50" s="272">
        <f t="shared" si="12"/>
        <v>3192.0719005619617</v>
      </c>
      <c r="V50" s="309">
        <v>31888</v>
      </c>
      <c r="W50" s="290">
        <f t="shared" si="13"/>
        <v>14493</v>
      </c>
      <c r="X50" s="290">
        <f t="shared" si="14"/>
        <v>516.4981041793752</v>
      </c>
      <c r="Y50" s="290">
        <f t="shared" si="15"/>
        <v>516</v>
      </c>
      <c r="Z50" s="272">
        <v>20000</v>
      </c>
      <c r="AA50" s="354">
        <f t="shared" si="16"/>
        <v>32404</v>
      </c>
      <c r="AB50" s="272">
        <v>46381</v>
      </c>
    </row>
    <row r="51" spans="1:28" ht="13.5">
      <c r="A51" s="245">
        <v>30</v>
      </c>
      <c r="B51" s="246" t="s">
        <v>92</v>
      </c>
      <c r="C51" s="247">
        <v>56</v>
      </c>
      <c r="D51" s="248">
        <v>1</v>
      </c>
      <c r="E51" s="249">
        <v>1087462.1</v>
      </c>
      <c r="F51" s="249">
        <v>166970</v>
      </c>
      <c r="G51" s="249">
        <v>89216</v>
      </c>
      <c r="H51" s="249">
        <f t="shared" si="6"/>
        <v>350</v>
      </c>
      <c r="I51" s="249">
        <f t="shared" si="17"/>
        <v>89566</v>
      </c>
      <c r="J51" s="249">
        <v>89216</v>
      </c>
      <c r="K51" s="249">
        <f t="shared" si="7"/>
        <v>430</v>
      </c>
      <c r="L51" s="249">
        <f t="shared" si="8"/>
        <v>89646</v>
      </c>
      <c r="M51" s="249">
        <f t="shared" si="9"/>
        <v>447990</v>
      </c>
      <c r="N51" s="249">
        <v>89216</v>
      </c>
      <c r="O51" s="250">
        <f t="shared" si="10"/>
        <v>624512</v>
      </c>
      <c r="P51" s="272"/>
      <c r="Q51" s="320"/>
      <c r="R51" s="249"/>
      <c r="S51" s="249">
        <f t="shared" si="11"/>
        <v>1072502</v>
      </c>
      <c r="T51" s="250">
        <f t="shared" si="18"/>
        <v>905532</v>
      </c>
      <c r="U51" s="272">
        <f t="shared" si="12"/>
        <v>62321.2792363182</v>
      </c>
      <c r="V51" s="309">
        <v>27142</v>
      </c>
      <c r="W51" s="290">
        <f t="shared" si="13"/>
        <v>878390</v>
      </c>
      <c r="X51" s="290">
        <f t="shared" si="14"/>
        <v>31303.854945844298</v>
      </c>
      <c r="Y51" s="290">
        <f t="shared" si="15"/>
        <v>31304</v>
      </c>
      <c r="Z51" s="272">
        <v>62321.2792363182</v>
      </c>
      <c r="AA51" s="354">
        <f t="shared" si="16"/>
        <v>58446</v>
      </c>
      <c r="AB51" s="272">
        <v>54284</v>
      </c>
    </row>
    <row r="52" spans="1:28" ht="13.5">
      <c r="A52" s="245">
        <v>31</v>
      </c>
      <c r="B52" s="246" t="s">
        <v>93</v>
      </c>
      <c r="C52" s="247">
        <v>372</v>
      </c>
      <c r="D52" s="248">
        <v>104</v>
      </c>
      <c r="E52" s="249">
        <v>2700781.2</v>
      </c>
      <c r="F52" s="249">
        <v>438700</v>
      </c>
      <c r="G52" s="249">
        <v>169000</v>
      </c>
      <c r="H52" s="249">
        <f t="shared" si="6"/>
        <v>36400</v>
      </c>
      <c r="I52" s="249">
        <f t="shared" si="17"/>
        <v>205400</v>
      </c>
      <c r="J52" s="249">
        <v>169000</v>
      </c>
      <c r="K52" s="249">
        <f t="shared" si="7"/>
        <v>44720</v>
      </c>
      <c r="L52" s="249">
        <f t="shared" si="8"/>
        <v>213720</v>
      </c>
      <c r="M52" s="249">
        <f t="shared" si="9"/>
        <v>1043640</v>
      </c>
      <c r="N52" s="249">
        <v>169000</v>
      </c>
      <c r="O52" s="250">
        <f t="shared" si="10"/>
        <v>1183000</v>
      </c>
      <c r="P52" s="272"/>
      <c r="Q52" s="320"/>
      <c r="R52" s="249"/>
      <c r="S52" s="249">
        <f t="shared" si="11"/>
        <v>2226640</v>
      </c>
      <c r="T52" s="250">
        <f t="shared" si="18"/>
        <v>1787940</v>
      </c>
      <c r="U52" s="272">
        <f t="shared" si="12"/>
        <v>123051.0992408692</v>
      </c>
      <c r="V52" s="309">
        <v>21951</v>
      </c>
      <c r="W52" s="290">
        <f t="shared" si="13"/>
        <v>1765989</v>
      </c>
      <c r="X52" s="290">
        <f t="shared" si="14"/>
        <v>62935.89805434559</v>
      </c>
      <c r="Y52" s="290">
        <f t="shared" si="15"/>
        <v>62936</v>
      </c>
      <c r="Z52" s="272">
        <v>123051.0992408692</v>
      </c>
      <c r="AA52" s="354">
        <f t="shared" si="16"/>
        <v>84887</v>
      </c>
      <c r="AB52" s="272">
        <v>43902</v>
      </c>
    </row>
    <row r="53" spans="1:28" ht="13.5">
      <c r="A53" s="245">
        <v>32</v>
      </c>
      <c r="B53" s="246" t="s">
        <v>94</v>
      </c>
      <c r="C53" s="247">
        <v>95</v>
      </c>
      <c r="D53" s="248">
        <v>95</v>
      </c>
      <c r="E53" s="249">
        <v>1161000</v>
      </c>
      <c r="F53" s="249">
        <v>223018</v>
      </c>
      <c r="G53" s="249">
        <v>100000</v>
      </c>
      <c r="H53" s="249">
        <f t="shared" si="6"/>
        <v>33250</v>
      </c>
      <c r="I53" s="249">
        <f t="shared" si="17"/>
        <v>133250</v>
      </c>
      <c r="J53" s="249">
        <v>100000</v>
      </c>
      <c r="K53" s="249">
        <f t="shared" si="7"/>
        <v>40850</v>
      </c>
      <c r="L53" s="249">
        <f t="shared" si="8"/>
        <v>140850</v>
      </c>
      <c r="M53" s="249">
        <f t="shared" si="9"/>
        <v>681450</v>
      </c>
      <c r="N53" s="249">
        <v>100000</v>
      </c>
      <c r="O53" s="250">
        <f t="shared" si="10"/>
        <v>700000</v>
      </c>
      <c r="P53" s="272"/>
      <c r="Q53" s="320"/>
      <c r="R53" s="249"/>
      <c r="S53" s="249">
        <f t="shared" si="11"/>
        <v>1381450</v>
      </c>
      <c r="T53" s="250">
        <f t="shared" si="18"/>
        <v>1158432</v>
      </c>
      <c r="U53" s="272">
        <f t="shared" si="12"/>
        <v>79726.57415561964</v>
      </c>
      <c r="V53" s="309">
        <v>29515</v>
      </c>
      <c r="W53" s="290">
        <f t="shared" si="13"/>
        <v>1128917</v>
      </c>
      <c r="X53" s="290">
        <f t="shared" si="14"/>
        <v>40232.07688372785</v>
      </c>
      <c r="Y53" s="290">
        <f t="shared" si="15"/>
        <v>40232</v>
      </c>
      <c r="Z53" s="272">
        <v>79726.57415561964</v>
      </c>
      <c r="AA53" s="354">
        <f t="shared" si="16"/>
        <v>69747</v>
      </c>
      <c r="AB53" s="272">
        <v>59030</v>
      </c>
    </row>
    <row r="54" spans="1:28" ht="13.5">
      <c r="A54" s="245">
        <v>33</v>
      </c>
      <c r="B54" s="246" t="s">
        <v>95</v>
      </c>
      <c r="C54" s="247">
        <v>154</v>
      </c>
      <c r="D54" s="248">
        <v>154</v>
      </c>
      <c r="E54" s="249">
        <v>2912932.4</v>
      </c>
      <c r="F54" s="249">
        <v>402590</v>
      </c>
      <c r="G54" s="249">
        <v>149196</v>
      </c>
      <c r="H54" s="249">
        <f t="shared" si="6"/>
        <v>53900</v>
      </c>
      <c r="I54" s="249">
        <f t="shared" si="17"/>
        <v>203096</v>
      </c>
      <c r="J54" s="249">
        <v>149196</v>
      </c>
      <c r="K54" s="249">
        <f t="shared" si="7"/>
        <v>66220</v>
      </c>
      <c r="L54" s="249">
        <f t="shared" si="8"/>
        <v>215416</v>
      </c>
      <c r="M54" s="249">
        <f t="shared" si="9"/>
        <v>1040120</v>
      </c>
      <c r="N54" s="249">
        <v>149196</v>
      </c>
      <c r="O54" s="250">
        <f t="shared" si="10"/>
        <v>1044372</v>
      </c>
      <c r="P54" s="272"/>
      <c r="Q54" s="320"/>
      <c r="R54" s="249"/>
      <c r="S54" s="249">
        <f t="shared" si="11"/>
        <v>2084492</v>
      </c>
      <c r="T54" s="250">
        <f t="shared" si="18"/>
        <v>1681902</v>
      </c>
      <c r="U54" s="272">
        <f t="shared" si="12"/>
        <v>115753.26348502544</v>
      </c>
      <c r="V54" s="309">
        <v>64814</v>
      </c>
      <c r="W54" s="290">
        <f t="shared" si="13"/>
        <v>1617088</v>
      </c>
      <c r="X54" s="290">
        <f t="shared" si="14"/>
        <v>57629.39945430329</v>
      </c>
      <c r="Y54" s="290">
        <f t="shared" si="15"/>
        <v>57629</v>
      </c>
      <c r="Z54" s="272">
        <v>115753.26348502544</v>
      </c>
      <c r="AA54" s="354">
        <f t="shared" si="16"/>
        <v>122443</v>
      </c>
      <c r="AB54" s="272">
        <v>129629</v>
      </c>
    </row>
    <row r="55" spans="1:28" ht="13.5">
      <c r="A55" s="245">
        <v>34</v>
      </c>
      <c r="B55" s="246" t="s">
        <v>96</v>
      </c>
      <c r="C55" s="247">
        <v>206</v>
      </c>
      <c r="D55" s="248">
        <v>183</v>
      </c>
      <c r="E55" s="249">
        <v>2830422.4</v>
      </c>
      <c r="F55" s="249">
        <v>374638</v>
      </c>
      <c r="G55" s="249">
        <v>243000</v>
      </c>
      <c r="H55" s="249">
        <f t="shared" si="6"/>
        <v>64050</v>
      </c>
      <c r="I55" s="249">
        <f t="shared" si="17"/>
        <v>307050</v>
      </c>
      <c r="J55" s="249">
        <v>243000</v>
      </c>
      <c r="K55" s="249">
        <f t="shared" si="7"/>
        <v>78690</v>
      </c>
      <c r="L55" s="249">
        <f t="shared" si="8"/>
        <v>321690</v>
      </c>
      <c r="M55" s="249">
        <f t="shared" si="9"/>
        <v>1564530</v>
      </c>
      <c r="N55" s="249">
        <v>243000</v>
      </c>
      <c r="O55" s="250">
        <f t="shared" si="10"/>
        <v>1701000</v>
      </c>
      <c r="P55" s="272"/>
      <c r="Q55" s="320"/>
      <c r="R55" s="249"/>
      <c r="S55" s="249">
        <f t="shared" si="11"/>
        <v>3265530</v>
      </c>
      <c r="T55" s="250">
        <f t="shared" si="18"/>
        <v>2890892</v>
      </c>
      <c r="U55" s="272">
        <f t="shared" si="12"/>
        <v>198959.3825221399</v>
      </c>
      <c r="V55" s="309">
        <v>30702</v>
      </c>
      <c r="W55" s="290">
        <f t="shared" si="13"/>
        <v>2860190</v>
      </c>
      <c r="X55" s="290">
        <f t="shared" si="14"/>
        <v>101930.77434573982</v>
      </c>
      <c r="Y55" s="290">
        <f t="shared" si="15"/>
        <v>101931</v>
      </c>
      <c r="Z55" s="272">
        <v>198959.3825221399</v>
      </c>
      <c r="AA55" s="354">
        <f t="shared" si="16"/>
        <v>132633</v>
      </c>
      <c r="AB55" s="272">
        <v>61403</v>
      </c>
    </row>
    <row r="56" spans="1:28" ht="13.5">
      <c r="A56" s="245">
        <v>35</v>
      </c>
      <c r="B56" s="246" t="s">
        <v>97</v>
      </c>
      <c r="C56" s="247">
        <v>198</v>
      </c>
      <c r="D56" s="248">
        <v>191</v>
      </c>
      <c r="E56" s="249">
        <v>3948481.9</v>
      </c>
      <c r="F56" s="249">
        <v>674668</v>
      </c>
      <c r="G56" s="249">
        <v>288388</v>
      </c>
      <c r="H56" s="249">
        <f t="shared" si="6"/>
        <v>66850</v>
      </c>
      <c r="I56" s="249">
        <f t="shared" si="17"/>
        <v>355238</v>
      </c>
      <c r="J56" s="249">
        <v>288388</v>
      </c>
      <c r="K56" s="249">
        <f t="shared" si="7"/>
        <v>82130</v>
      </c>
      <c r="L56" s="249">
        <f t="shared" si="8"/>
        <v>370518</v>
      </c>
      <c r="M56" s="249">
        <f t="shared" si="9"/>
        <v>1806750</v>
      </c>
      <c r="N56" s="249">
        <v>288388</v>
      </c>
      <c r="O56" s="250">
        <f t="shared" si="10"/>
        <v>2018716</v>
      </c>
      <c r="P56" s="272"/>
      <c r="Q56" s="320"/>
      <c r="R56" s="249"/>
      <c r="S56" s="249">
        <f t="shared" si="11"/>
        <v>3825466</v>
      </c>
      <c r="T56" s="250">
        <f t="shared" si="18"/>
        <v>3150798</v>
      </c>
      <c r="U56" s="272">
        <f t="shared" si="12"/>
        <v>216846.8502220053</v>
      </c>
      <c r="V56" s="309">
        <v>89880</v>
      </c>
      <c r="W56" s="290">
        <f t="shared" si="13"/>
        <v>3060918</v>
      </c>
      <c r="X56" s="290">
        <f t="shared" si="14"/>
        <v>109084.271306736</v>
      </c>
      <c r="Y56" s="290">
        <f t="shared" si="15"/>
        <v>109084</v>
      </c>
      <c r="Z56" s="272">
        <v>216846.8502220053</v>
      </c>
      <c r="AA56" s="354">
        <f t="shared" si="16"/>
        <v>198964</v>
      </c>
      <c r="AB56" s="272">
        <v>179760</v>
      </c>
    </row>
    <row r="57" spans="1:28" ht="13.5">
      <c r="A57" s="245">
        <v>36</v>
      </c>
      <c r="B57" s="246" t="s">
        <v>98</v>
      </c>
      <c r="C57" s="247">
        <v>130</v>
      </c>
      <c r="D57" s="248">
        <v>70</v>
      </c>
      <c r="E57" s="249">
        <v>2137051.3</v>
      </c>
      <c r="F57" s="249">
        <v>456773</v>
      </c>
      <c r="G57" s="249">
        <v>130000</v>
      </c>
      <c r="H57" s="249">
        <f t="shared" si="6"/>
        <v>24500</v>
      </c>
      <c r="I57" s="249">
        <f t="shared" si="17"/>
        <v>154500</v>
      </c>
      <c r="J57" s="249">
        <v>130000</v>
      </c>
      <c r="K57" s="249">
        <f t="shared" si="7"/>
        <v>30100</v>
      </c>
      <c r="L57" s="249">
        <f t="shared" si="8"/>
        <v>160100</v>
      </c>
      <c r="M57" s="249">
        <f t="shared" si="9"/>
        <v>783700</v>
      </c>
      <c r="N57" s="249">
        <v>130000</v>
      </c>
      <c r="O57" s="250">
        <f t="shared" si="10"/>
        <v>910000</v>
      </c>
      <c r="P57" s="272"/>
      <c r="Q57" s="320"/>
      <c r="R57" s="249"/>
      <c r="S57" s="249">
        <f t="shared" si="11"/>
        <v>1693700</v>
      </c>
      <c r="T57" s="250">
        <f t="shared" si="18"/>
        <v>1236927</v>
      </c>
      <c r="U57" s="272">
        <f t="shared" si="12"/>
        <v>85128.82257274327</v>
      </c>
      <c r="V57" s="309">
        <v>107975</v>
      </c>
      <c r="W57" s="290">
        <f t="shared" si="13"/>
        <v>1128952</v>
      </c>
      <c r="X57" s="290">
        <f t="shared" si="14"/>
        <v>40233.32420544497</v>
      </c>
      <c r="Y57" s="290">
        <f t="shared" si="15"/>
        <v>40233</v>
      </c>
      <c r="Z57" s="272">
        <v>85128.82257274327</v>
      </c>
      <c r="AA57" s="354">
        <f t="shared" si="16"/>
        <v>148208</v>
      </c>
      <c r="AB57" s="272">
        <v>215949</v>
      </c>
    </row>
    <row r="58" spans="1:28" ht="13.5">
      <c r="A58" s="245">
        <v>37</v>
      </c>
      <c r="B58" s="246" t="s">
        <v>99</v>
      </c>
      <c r="C58" s="247">
        <v>85</v>
      </c>
      <c r="D58" s="248">
        <v>5</v>
      </c>
      <c r="E58" s="249">
        <v>1020433.3</v>
      </c>
      <c r="F58" s="249">
        <v>193833</v>
      </c>
      <c r="G58" s="249">
        <v>74449</v>
      </c>
      <c r="H58" s="249">
        <f t="shared" si="6"/>
        <v>1750</v>
      </c>
      <c r="I58" s="249">
        <f t="shared" si="17"/>
        <v>76199</v>
      </c>
      <c r="J58" s="249">
        <v>74449</v>
      </c>
      <c r="K58" s="249">
        <f t="shared" si="7"/>
        <v>2150</v>
      </c>
      <c r="L58" s="249">
        <f t="shared" si="8"/>
        <v>76599</v>
      </c>
      <c r="M58" s="249">
        <f t="shared" si="9"/>
        <v>381795</v>
      </c>
      <c r="N58" s="249">
        <v>74449</v>
      </c>
      <c r="O58" s="250">
        <f t="shared" si="10"/>
        <v>521143</v>
      </c>
      <c r="P58" s="272"/>
      <c r="Q58" s="320"/>
      <c r="R58" s="249"/>
      <c r="S58" s="249">
        <f t="shared" si="11"/>
        <v>902938</v>
      </c>
      <c r="T58" s="250">
        <f t="shared" si="18"/>
        <v>709105</v>
      </c>
      <c r="U58" s="272">
        <f t="shared" si="12"/>
        <v>48802.61626631573</v>
      </c>
      <c r="V58" s="309">
        <v>69857</v>
      </c>
      <c r="W58" s="290">
        <f t="shared" si="13"/>
        <v>639248</v>
      </c>
      <c r="X58" s="290">
        <f t="shared" si="14"/>
        <v>22781.36894365951</v>
      </c>
      <c r="Y58" s="290">
        <f t="shared" si="15"/>
        <v>22781</v>
      </c>
      <c r="Z58" s="272">
        <v>48802.61626631573</v>
      </c>
      <c r="AA58" s="354">
        <f t="shared" si="16"/>
        <v>92638</v>
      </c>
      <c r="AB58" s="272">
        <v>139714</v>
      </c>
    </row>
    <row r="59" spans="1:28" ht="13.5">
      <c r="A59" s="245">
        <v>38</v>
      </c>
      <c r="B59" s="246" t="s">
        <v>100</v>
      </c>
      <c r="C59" s="247">
        <v>71</v>
      </c>
      <c r="D59" s="248">
        <v>27</v>
      </c>
      <c r="E59" s="249">
        <v>1191992.2</v>
      </c>
      <c r="F59" s="249">
        <v>338129</v>
      </c>
      <c r="G59" s="249">
        <v>104000</v>
      </c>
      <c r="H59" s="249">
        <f t="shared" si="6"/>
        <v>9450</v>
      </c>
      <c r="I59" s="249">
        <f t="shared" si="17"/>
        <v>113450</v>
      </c>
      <c r="J59" s="249">
        <v>104000</v>
      </c>
      <c r="K59" s="249">
        <f t="shared" si="7"/>
        <v>11610</v>
      </c>
      <c r="L59" s="249">
        <f t="shared" si="8"/>
        <v>115610</v>
      </c>
      <c r="M59" s="249">
        <f t="shared" si="9"/>
        <v>571570</v>
      </c>
      <c r="N59" s="249">
        <v>104000</v>
      </c>
      <c r="O59" s="250">
        <f t="shared" si="10"/>
        <v>728000</v>
      </c>
      <c r="P59" s="272"/>
      <c r="Q59" s="320"/>
      <c r="R59" s="249"/>
      <c r="S59" s="249">
        <f t="shared" si="11"/>
        <v>1299570</v>
      </c>
      <c r="T59" s="250">
        <f t="shared" si="18"/>
        <v>961441</v>
      </c>
      <c r="U59" s="272">
        <f t="shared" si="12"/>
        <v>66169.09510679358</v>
      </c>
      <c r="V59" s="309">
        <v>44198</v>
      </c>
      <c r="W59" s="290">
        <f t="shared" si="13"/>
        <v>917243</v>
      </c>
      <c r="X59" s="290">
        <f t="shared" si="14"/>
        <v>32688.488965141976</v>
      </c>
      <c r="Y59" s="290">
        <f t="shared" si="15"/>
        <v>32688</v>
      </c>
      <c r="Z59" s="272">
        <v>66169.09510679358</v>
      </c>
      <c r="AA59" s="354">
        <f t="shared" si="16"/>
        <v>76886</v>
      </c>
      <c r="AB59" s="272">
        <v>88397</v>
      </c>
    </row>
    <row r="60" spans="1:28" ht="13.5">
      <c r="A60" s="245">
        <v>39</v>
      </c>
      <c r="B60" s="246" t="s">
        <v>101</v>
      </c>
      <c r="C60" s="247">
        <v>69</v>
      </c>
      <c r="D60" s="248">
        <v>49</v>
      </c>
      <c r="E60" s="249">
        <v>1177869.5</v>
      </c>
      <c r="F60" s="249">
        <v>288082</v>
      </c>
      <c r="G60" s="249">
        <v>98545</v>
      </c>
      <c r="H60" s="249">
        <f t="shared" si="6"/>
        <v>17150</v>
      </c>
      <c r="I60" s="249">
        <f t="shared" si="17"/>
        <v>115695</v>
      </c>
      <c r="J60" s="249">
        <v>98545</v>
      </c>
      <c r="K60" s="249">
        <f t="shared" si="7"/>
        <v>21070</v>
      </c>
      <c r="L60" s="249">
        <f t="shared" si="8"/>
        <v>119615</v>
      </c>
      <c r="M60" s="249">
        <f t="shared" si="9"/>
        <v>586315</v>
      </c>
      <c r="N60" s="249">
        <v>98545</v>
      </c>
      <c r="O60" s="250">
        <f t="shared" si="10"/>
        <v>689815</v>
      </c>
      <c r="P60" s="272"/>
      <c r="Q60" s="320"/>
      <c r="R60" s="249"/>
      <c r="S60" s="249">
        <f t="shared" si="11"/>
        <v>1276130</v>
      </c>
      <c r="T60" s="250">
        <f t="shared" si="18"/>
        <v>988048</v>
      </c>
      <c r="U60" s="272">
        <f t="shared" si="12"/>
        <v>68000.2642721469</v>
      </c>
      <c r="V60" s="309">
        <v>220399</v>
      </c>
      <c r="W60" s="290">
        <f t="shared" si="13"/>
        <v>767649</v>
      </c>
      <c r="X60" s="290">
        <f t="shared" si="14"/>
        <v>27357.293395100616</v>
      </c>
      <c r="Y60" s="290">
        <f t="shared" si="15"/>
        <v>27357</v>
      </c>
      <c r="Z60" s="272">
        <v>68000.2642721469</v>
      </c>
      <c r="AA60" s="354">
        <f t="shared" si="16"/>
        <v>247756</v>
      </c>
      <c r="AB60" s="272">
        <v>440798</v>
      </c>
    </row>
    <row r="61" spans="1:28" ht="13.5">
      <c r="A61" s="245">
        <v>40</v>
      </c>
      <c r="B61" s="246" t="s">
        <v>102</v>
      </c>
      <c r="C61" s="247">
        <v>153</v>
      </c>
      <c r="D61" s="248">
        <v>147</v>
      </c>
      <c r="E61" s="249">
        <v>1972018.4</v>
      </c>
      <c r="F61" s="249">
        <v>290663</v>
      </c>
      <c r="G61" s="249">
        <v>112513</v>
      </c>
      <c r="H61" s="249">
        <f t="shared" si="6"/>
        <v>51450</v>
      </c>
      <c r="I61" s="249">
        <f t="shared" si="17"/>
        <v>163963</v>
      </c>
      <c r="J61" s="249">
        <v>112513</v>
      </c>
      <c r="K61" s="249">
        <f t="shared" si="7"/>
        <v>63210</v>
      </c>
      <c r="L61" s="249">
        <f t="shared" si="8"/>
        <v>175723</v>
      </c>
      <c r="M61" s="249">
        <f t="shared" si="9"/>
        <v>843335</v>
      </c>
      <c r="N61" s="249">
        <v>112513</v>
      </c>
      <c r="O61" s="250">
        <f t="shared" si="10"/>
        <v>787591</v>
      </c>
      <c r="P61" s="272"/>
      <c r="Q61" s="320"/>
      <c r="R61" s="249"/>
      <c r="S61" s="249">
        <f t="shared" si="11"/>
        <v>1630926</v>
      </c>
      <c r="T61" s="250">
        <f t="shared" si="18"/>
        <v>1340263</v>
      </c>
      <c r="U61" s="272">
        <f t="shared" si="12"/>
        <v>92240.69902897472</v>
      </c>
      <c r="V61" s="309">
        <v>35893</v>
      </c>
      <c r="W61" s="290">
        <f t="shared" si="13"/>
        <v>1304370</v>
      </c>
      <c r="X61" s="290">
        <f t="shared" si="14"/>
        <v>46484.82937614377</v>
      </c>
      <c r="Y61" s="290">
        <f t="shared" si="15"/>
        <v>46485</v>
      </c>
      <c r="Z61" s="272">
        <v>92240.69902897472</v>
      </c>
      <c r="AA61" s="354">
        <f t="shared" si="16"/>
        <v>82378</v>
      </c>
      <c r="AB61" s="272">
        <v>71785</v>
      </c>
    </row>
    <row r="62" spans="1:28" ht="13.5">
      <c r="A62" s="245">
        <v>41</v>
      </c>
      <c r="B62" s="246" t="s">
        <v>103</v>
      </c>
      <c r="C62" s="247">
        <v>482</v>
      </c>
      <c r="D62" s="248">
        <v>382</v>
      </c>
      <c r="E62" s="249">
        <v>5866150.6</v>
      </c>
      <c r="F62" s="249">
        <v>711619</v>
      </c>
      <c r="G62" s="249">
        <v>485124</v>
      </c>
      <c r="H62" s="249">
        <f t="shared" si="6"/>
        <v>133700</v>
      </c>
      <c r="I62" s="249">
        <f t="shared" si="17"/>
        <v>618824</v>
      </c>
      <c r="J62" s="249">
        <v>485124</v>
      </c>
      <c r="K62" s="249">
        <f t="shared" si="7"/>
        <v>164260</v>
      </c>
      <c r="L62" s="249">
        <f t="shared" si="8"/>
        <v>649384</v>
      </c>
      <c r="M62" s="249">
        <f t="shared" si="9"/>
        <v>3155240</v>
      </c>
      <c r="N62" s="249">
        <v>485124</v>
      </c>
      <c r="O62" s="250">
        <f t="shared" si="10"/>
        <v>3395868</v>
      </c>
      <c r="P62" s="272"/>
      <c r="Q62" s="320"/>
      <c r="R62" s="249"/>
      <c r="S62" s="249">
        <f t="shared" si="11"/>
        <v>6551108</v>
      </c>
      <c r="T62" s="250">
        <f t="shared" si="18"/>
        <v>5839489</v>
      </c>
      <c r="U62" s="272">
        <f t="shared" si="12"/>
        <v>401890.1867260445</v>
      </c>
      <c r="V62" s="309">
        <v>83057</v>
      </c>
      <c r="W62" s="290">
        <f t="shared" si="13"/>
        <v>5756432</v>
      </c>
      <c r="X62" s="290">
        <f t="shared" si="14"/>
        <v>205146.36133564406</v>
      </c>
      <c r="Y62" s="290">
        <f t="shared" si="15"/>
        <v>205146</v>
      </c>
      <c r="Z62" s="272">
        <v>401890.1867260445</v>
      </c>
      <c r="AA62" s="354">
        <f t="shared" si="16"/>
        <v>288203</v>
      </c>
      <c r="AB62" s="272">
        <v>166115</v>
      </c>
    </row>
    <row r="63" spans="1:28" ht="14.25" customHeight="1">
      <c r="A63" s="245">
        <v>42</v>
      </c>
      <c r="B63" s="246" t="s">
        <v>104</v>
      </c>
      <c r="C63" s="247">
        <v>182</v>
      </c>
      <c r="D63" s="248">
        <v>169</v>
      </c>
      <c r="E63" s="249">
        <v>3011207.2</v>
      </c>
      <c r="F63" s="249">
        <v>434290</v>
      </c>
      <c r="G63" s="249">
        <v>302673</v>
      </c>
      <c r="H63" s="249">
        <f t="shared" si="6"/>
        <v>59150</v>
      </c>
      <c r="I63" s="249">
        <f t="shared" si="17"/>
        <v>361823</v>
      </c>
      <c r="J63" s="249">
        <v>302673</v>
      </c>
      <c r="K63" s="249">
        <f t="shared" si="7"/>
        <v>72670</v>
      </c>
      <c r="L63" s="249">
        <f t="shared" si="8"/>
        <v>375343</v>
      </c>
      <c r="M63" s="249">
        <f t="shared" si="9"/>
        <v>1836155</v>
      </c>
      <c r="N63" s="249">
        <v>302673</v>
      </c>
      <c r="O63" s="250">
        <f t="shared" si="10"/>
        <v>2118711</v>
      </c>
      <c r="P63" s="272"/>
      <c r="Q63" s="320"/>
      <c r="R63" s="249"/>
      <c r="S63" s="249">
        <f t="shared" si="11"/>
        <v>3954866</v>
      </c>
      <c r="T63" s="250">
        <f t="shared" si="18"/>
        <v>3520576</v>
      </c>
      <c r="U63" s="272">
        <f t="shared" si="12"/>
        <v>242296.02042631313</v>
      </c>
      <c r="V63" s="309">
        <v>67039</v>
      </c>
      <c r="W63" s="290">
        <f t="shared" si="13"/>
        <v>3453537</v>
      </c>
      <c r="X63" s="290">
        <f t="shared" si="14"/>
        <v>123076.33431403623</v>
      </c>
      <c r="Y63" s="290">
        <f t="shared" si="15"/>
        <v>123076</v>
      </c>
      <c r="Z63" s="272">
        <v>242296.02042631313</v>
      </c>
      <c r="AA63" s="354">
        <f t="shared" si="16"/>
        <v>190115</v>
      </c>
      <c r="AB63" s="272">
        <v>134078</v>
      </c>
    </row>
    <row r="64" spans="1:28" ht="13.5">
      <c r="A64" s="245">
        <v>43</v>
      </c>
      <c r="B64" s="246" t="s">
        <v>105</v>
      </c>
      <c r="C64" s="247">
        <v>111</v>
      </c>
      <c r="D64" s="248">
        <v>54</v>
      </c>
      <c r="E64" s="249">
        <v>1934954.6</v>
      </c>
      <c r="F64" s="249">
        <v>464364</v>
      </c>
      <c r="G64" s="249">
        <v>162805</v>
      </c>
      <c r="H64" s="249">
        <f t="shared" si="6"/>
        <v>18900</v>
      </c>
      <c r="I64" s="249">
        <f t="shared" si="17"/>
        <v>181705</v>
      </c>
      <c r="J64" s="249">
        <v>162805</v>
      </c>
      <c r="K64" s="249">
        <f t="shared" si="7"/>
        <v>23220</v>
      </c>
      <c r="L64" s="249">
        <f t="shared" si="8"/>
        <v>186025</v>
      </c>
      <c r="M64" s="249">
        <f t="shared" si="9"/>
        <v>917165</v>
      </c>
      <c r="N64" s="249">
        <v>162805</v>
      </c>
      <c r="O64" s="250">
        <f t="shared" si="10"/>
        <v>1139635</v>
      </c>
      <c r="P64" s="272"/>
      <c r="Q64" s="320"/>
      <c r="R64" s="249"/>
      <c r="S64" s="249">
        <f t="shared" si="11"/>
        <v>2056800</v>
      </c>
      <c r="T64" s="250">
        <f t="shared" si="18"/>
        <v>1592436</v>
      </c>
      <c r="U64" s="272">
        <f t="shared" si="12"/>
        <v>109595.95974738122</v>
      </c>
      <c r="V64" s="309">
        <v>5191</v>
      </c>
      <c r="W64" s="290">
        <f t="shared" si="13"/>
        <v>1587245</v>
      </c>
      <c r="X64" s="290">
        <f t="shared" si="14"/>
        <v>56565.86168275667</v>
      </c>
      <c r="Y64" s="290">
        <f t="shared" si="15"/>
        <v>56566</v>
      </c>
      <c r="Z64" s="272">
        <v>109595.95974738122</v>
      </c>
      <c r="AA64" s="354">
        <f t="shared" si="16"/>
        <v>61757</v>
      </c>
      <c r="AB64" s="272">
        <v>10382</v>
      </c>
    </row>
    <row r="65" spans="1:28" ht="13.5">
      <c r="A65" s="245">
        <v>44</v>
      </c>
      <c r="B65" s="246" t="s">
        <v>106</v>
      </c>
      <c r="C65" s="247">
        <v>126</v>
      </c>
      <c r="D65" s="248">
        <v>126</v>
      </c>
      <c r="E65" s="249">
        <v>1997269.2</v>
      </c>
      <c r="F65" s="249">
        <v>435039</v>
      </c>
      <c r="G65" s="249">
        <v>116534</v>
      </c>
      <c r="H65" s="249">
        <f t="shared" si="6"/>
        <v>44100</v>
      </c>
      <c r="I65" s="249">
        <f t="shared" si="17"/>
        <v>160634</v>
      </c>
      <c r="J65" s="249">
        <v>116534</v>
      </c>
      <c r="K65" s="249">
        <f t="shared" si="7"/>
        <v>54180</v>
      </c>
      <c r="L65" s="249">
        <f t="shared" si="8"/>
        <v>170714</v>
      </c>
      <c r="M65" s="249">
        <f t="shared" si="9"/>
        <v>823330</v>
      </c>
      <c r="N65" s="249">
        <v>116534</v>
      </c>
      <c r="O65" s="250">
        <f t="shared" si="10"/>
        <v>815738</v>
      </c>
      <c r="P65" s="272"/>
      <c r="Q65" s="320"/>
      <c r="R65" s="249"/>
      <c r="S65" s="249">
        <f t="shared" si="11"/>
        <v>1639068</v>
      </c>
      <c r="T65" s="250">
        <f t="shared" si="18"/>
        <v>1204029</v>
      </c>
      <c r="U65" s="272">
        <f t="shared" si="12"/>
        <v>82864.68895370341</v>
      </c>
      <c r="V65" s="309">
        <v>109754</v>
      </c>
      <c r="W65" s="290">
        <f t="shared" si="13"/>
        <v>1094275</v>
      </c>
      <c r="X65" s="290">
        <f t="shared" si="14"/>
        <v>38997.513485881864</v>
      </c>
      <c r="Y65" s="290">
        <f t="shared" si="15"/>
        <v>38998</v>
      </c>
      <c r="Z65" s="272">
        <v>82864.68895370341</v>
      </c>
      <c r="AA65" s="354">
        <f t="shared" si="16"/>
        <v>148752</v>
      </c>
      <c r="AB65" s="272">
        <v>219509</v>
      </c>
    </row>
    <row r="66" spans="1:28" ht="13.5">
      <c r="A66" s="245">
        <v>45</v>
      </c>
      <c r="B66" s="246" t="s">
        <v>107</v>
      </c>
      <c r="C66" s="247">
        <v>147</v>
      </c>
      <c r="D66" s="248">
        <v>141</v>
      </c>
      <c r="E66" s="249">
        <v>2031500</v>
      </c>
      <c r="F66" s="249">
        <v>459761</v>
      </c>
      <c r="G66" s="249">
        <v>177887</v>
      </c>
      <c r="H66" s="249">
        <f t="shared" si="6"/>
        <v>49350</v>
      </c>
      <c r="I66" s="249">
        <f t="shared" si="17"/>
        <v>227237</v>
      </c>
      <c r="J66" s="249">
        <v>177887</v>
      </c>
      <c r="K66" s="249">
        <f t="shared" si="7"/>
        <v>60630</v>
      </c>
      <c r="L66" s="249">
        <f t="shared" si="8"/>
        <v>238517</v>
      </c>
      <c r="M66" s="249">
        <f t="shared" si="9"/>
        <v>1158745</v>
      </c>
      <c r="N66" s="249">
        <v>177887</v>
      </c>
      <c r="O66" s="250">
        <f t="shared" si="10"/>
        <v>1245209</v>
      </c>
      <c r="P66" s="272"/>
      <c r="Q66" s="320"/>
      <c r="R66" s="249"/>
      <c r="S66" s="249">
        <f t="shared" si="11"/>
        <v>2403954</v>
      </c>
      <c r="T66" s="250">
        <f t="shared" si="18"/>
        <v>1944193</v>
      </c>
      <c r="U66" s="272">
        <f t="shared" si="12"/>
        <v>133804.87364587357</v>
      </c>
      <c r="V66" s="309">
        <v>192515</v>
      </c>
      <c r="W66" s="290">
        <f t="shared" si="13"/>
        <v>1751678</v>
      </c>
      <c r="X66" s="290">
        <f t="shared" si="14"/>
        <v>62425.88602309526</v>
      </c>
      <c r="Y66" s="290">
        <f t="shared" si="15"/>
        <v>62426</v>
      </c>
      <c r="Z66" s="272">
        <v>133804.87364587357</v>
      </c>
      <c r="AA66" s="354">
        <f t="shared" si="16"/>
        <v>254941</v>
      </c>
      <c r="AB66" s="272">
        <v>385030</v>
      </c>
    </row>
    <row r="67" spans="1:28" ht="13.5">
      <c r="A67" s="245">
        <v>46</v>
      </c>
      <c r="B67" s="246" t="s">
        <v>108</v>
      </c>
      <c r="C67" s="247">
        <v>42</v>
      </c>
      <c r="D67" s="248">
        <v>42</v>
      </c>
      <c r="E67" s="249">
        <v>463660</v>
      </c>
      <c r="F67" s="249">
        <v>72469</v>
      </c>
      <c r="G67" s="249">
        <v>28684</v>
      </c>
      <c r="H67" s="249">
        <f t="shared" si="6"/>
        <v>14700</v>
      </c>
      <c r="I67" s="249">
        <f t="shared" si="17"/>
        <v>43384</v>
      </c>
      <c r="J67" s="249">
        <v>28684</v>
      </c>
      <c r="K67" s="249">
        <f t="shared" si="7"/>
        <v>18060</v>
      </c>
      <c r="L67" s="249">
        <f t="shared" si="8"/>
        <v>46744</v>
      </c>
      <c r="M67" s="249">
        <f t="shared" si="9"/>
        <v>223640</v>
      </c>
      <c r="N67" s="249">
        <v>28684</v>
      </c>
      <c r="O67" s="250">
        <f t="shared" si="10"/>
        <v>200788</v>
      </c>
      <c r="P67" s="272"/>
      <c r="Q67" s="320"/>
      <c r="R67" s="249"/>
      <c r="S67" s="249">
        <f t="shared" si="11"/>
        <v>424428</v>
      </c>
      <c r="T67" s="250">
        <f t="shared" si="18"/>
        <v>351959</v>
      </c>
      <c r="U67" s="272">
        <f t="shared" si="12"/>
        <v>24222.816111120665</v>
      </c>
      <c r="V67" s="309">
        <v>78163</v>
      </c>
      <c r="W67" s="290">
        <f t="shared" si="13"/>
        <v>273796</v>
      </c>
      <c r="X67" s="290">
        <f t="shared" si="14"/>
        <v>9757.477053190934</v>
      </c>
      <c r="Y67" s="290">
        <f t="shared" si="15"/>
        <v>9757</v>
      </c>
      <c r="Z67" s="272">
        <v>24222.816111120665</v>
      </c>
      <c r="AA67" s="354">
        <f t="shared" si="16"/>
        <v>87920</v>
      </c>
      <c r="AB67" s="272">
        <v>156326</v>
      </c>
    </row>
    <row r="68" spans="1:28" ht="13.5">
      <c r="A68" s="245">
        <v>47</v>
      </c>
      <c r="B68" s="246" t="s">
        <v>109</v>
      </c>
      <c r="C68" s="247">
        <v>104</v>
      </c>
      <c r="D68" s="248">
        <v>7</v>
      </c>
      <c r="E68" s="249">
        <v>1357375.6</v>
      </c>
      <c r="F68" s="249">
        <v>491411</v>
      </c>
      <c r="G68" s="249">
        <v>101361</v>
      </c>
      <c r="H68" s="249">
        <f t="shared" si="6"/>
        <v>2450</v>
      </c>
      <c r="I68" s="249">
        <f t="shared" si="17"/>
        <v>103811</v>
      </c>
      <c r="J68" s="249">
        <v>101361</v>
      </c>
      <c r="K68" s="249">
        <f t="shared" si="7"/>
        <v>3010</v>
      </c>
      <c r="L68" s="249">
        <f t="shared" si="8"/>
        <v>104371</v>
      </c>
      <c r="M68" s="249">
        <f t="shared" si="9"/>
        <v>520175</v>
      </c>
      <c r="N68" s="249">
        <v>101371</v>
      </c>
      <c r="O68" s="250">
        <f t="shared" si="10"/>
        <v>709597</v>
      </c>
      <c r="P68" s="272"/>
      <c r="Q68" s="320"/>
      <c r="R68" s="249"/>
      <c r="S68" s="249">
        <f t="shared" si="11"/>
        <v>1229772</v>
      </c>
      <c r="T68" s="250">
        <f t="shared" si="18"/>
        <v>738361</v>
      </c>
      <c r="U68" s="272">
        <f t="shared" si="12"/>
        <v>50816.097121037295</v>
      </c>
      <c r="V68" s="309">
        <v>111238</v>
      </c>
      <c r="W68" s="290">
        <f t="shared" si="13"/>
        <v>627123</v>
      </c>
      <c r="X68" s="290">
        <f t="shared" si="14"/>
        <v>22349.26106308441</v>
      </c>
      <c r="Y68" s="290">
        <f t="shared" si="15"/>
        <v>22349</v>
      </c>
      <c r="Z68" s="272">
        <v>50816.097121037295</v>
      </c>
      <c r="AA68" s="354">
        <f t="shared" si="16"/>
        <v>133587</v>
      </c>
      <c r="AB68" s="272">
        <v>222475</v>
      </c>
    </row>
    <row r="69" spans="1:28" ht="13.5">
      <c r="A69" s="245">
        <v>48</v>
      </c>
      <c r="B69" s="246" t="s">
        <v>110</v>
      </c>
      <c r="C69" s="247">
        <v>52</v>
      </c>
      <c r="D69" s="248">
        <v>52</v>
      </c>
      <c r="E69" s="249">
        <v>508123.5</v>
      </c>
      <c r="F69" s="249">
        <v>448475</v>
      </c>
      <c r="G69" s="249">
        <v>55167</v>
      </c>
      <c r="H69" s="249">
        <f t="shared" si="6"/>
        <v>18200</v>
      </c>
      <c r="I69" s="249">
        <f t="shared" si="17"/>
        <v>73367</v>
      </c>
      <c r="J69" s="249">
        <v>55167</v>
      </c>
      <c r="K69" s="249">
        <f t="shared" si="7"/>
        <v>22360</v>
      </c>
      <c r="L69" s="249">
        <f t="shared" si="8"/>
        <v>77527</v>
      </c>
      <c r="M69" s="249">
        <f t="shared" si="9"/>
        <v>375155</v>
      </c>
      <c r="N69" s="249">
        <v>55167</v>
      </c>
      <c r="O69" s="250">
        <f t="shared" si="10"/>
        <v>386169</v>
      </c>
      <c r="P69" s="272"/>
      <c r="Q69" s="320"/>
      <c r="R69" s="249"/>
      <c r="S69" s="249">
        <f t="shared" si="11"/>
        <v>761324</v>
      </c>
      <c r="T69" s="250">
        <f t="shared" si="18"/>
        <v>312849</v>
      </c>
      <c r="U69" s="272">
        <f t="shared" si="12"/>
        <v>21531.15504234297</v>
      </c>
      <c r="V69" s="309">
        <v>28477</v>
      </c>
      <c r="W69" s="290">
        <f t="shared" si="13"/>
        <v>284372</v>
      </c>
      <c r="X69" s="290">
        <f t="shared" si="14"/>
        <v>10134.38203834246</v>
      </c>
      <c r="Y69" s="290">
        <f t="shared" si="15"/>
        <v>10134</v>
      </c>
      <c r="Z69" s="272">
        <v>21531.15504234297</v>
      </c>
      <c r="AA69" s="354">
        <f t="shared" si="16"/>
        <v>38611</v>
      </c>
      <c r="AB69" s="272">
        <v>56954</v>
      </c>
    </row>
    <row r="70" spans="1:28" ht="13.5">
      <c r="A70" s="245">
        <v>49</v>
      </c>
      <c r="B70" s="246" t="s">
        <v>111</v>
      </c>
      <c r="C70" s="247">
        <v>77</v>
      </c>
      <c r="D70" s="248">
        <v>72</v>
      </c>
      <c r="E70" s="249">
        <v>807528.4</v>
      </c>
      <c r="F70" s="249">
        <v>151700</v>
      </c>
      <c r="G70" s="249">
        <v>78960</v>
      </c>
      <c r="H70" s="249">
        <f t="shared" si="6"/>
        <v>25200</v>
      </c>
      <c r="I70" s="249">
        <f t="shared" si="17"/>
        <v>104160</v>
      </c>
      <c r="J70" s="249">
        <v>78960</v>
      </c>
      <c r="K70" s="249">
        <f t="shared" si="7"/>
        <v>30960</v>
      </c>
      <c r="L70" s="249">
        <f t="shared" si="8"/>
        <v>109920</v>
      </c>
      <c r="M70" s="249">
        <f t="shared" si="9"/>
        <v>532320</v>
      </c>
      <c r="N70" s="249">
        <v>78960</v>
      </c>
      <c r="O70" s="250">
        <f t="shared" si="10"/>
        <v>552720</v>
      </c>
      <c r="P70" s="272"/>
      <c r="Q70" s="320"/>
      <c r="R70" s="249"/>
      <c r="S70" s="249">
        <f t="shared" si="11"/>
        <v>1085040</v>
      </c>
      <c r="T70" s="250">
        <f t="shared" si="18"/>
        <v>933340</v>
      </c>
      <c r="U70" s="272">
        <f t="shared" si="12"/>
        <v>64235.10462625863</v>
      </c>
      <c r="V70" s="309">
        <v>19726</v>
      </c>
      <c r="W70" s="290">
        <f t="shared" si="13"/>
        <v>913614</v>
      </c>
      <c r="X70" s="290">
        <f t="shared" si="14"/>
        <v>32559.159521957892</v>
      </c>
      <c r="Y70" s="290">
        <f t="shared" si="15"/>
        <v>32559</v>
      </c>
      <c r="Z70" s="272">
        <v>64235.10462625863</v>
      </c>
      <c r="AA70" s="354">
        <f t="shared" si="16"/>
        <v>52285</v>
      </c>
      <c r="AB70" s="272">
        <v>39452</v>
      </c>
    </row>
    <row r="71" spans="1:28" ht="13.5">
      <c r="A71" s="245">
        <v>50</v>
      </c>
      <c r="B71" s="246" t="s">
        <v>112</v>
      </c>
      <c r="C71" s="247">
        <v>107</v>
      </c>
      <c r="D71" s="248">
        <v>71</v>
      </c>
      <c r="E71" s="249">
        <v>2467518.4</v>
      </c>
      <c r="F71" s="249">
        <v>431455</v>
      </c>
      <c r="G71" s="249">
        <v>204426</v>
      </c>
      <c r="H71" s="249">
        <f t="shared" si="6"/>
        <v>24850</v>
      </c>
      <c r="I71" s="249">
        <f t="shared" si="17"/>
        <v>229276</v>
      </c>
      <c r="J71" s="249">
        <v>138550</v>
      </c>
      <c r="K71" s="249">
        <f t="shared" si="7"/>
        <v>30530</v>
      </c>
      <c r="L71" s="249">
        <f t="shared" si="8"/>
        <v>169080</v>
      </c>
      <c r="M71" s="249">
        <f t="shared" si="9"/>
        <v>1025988</v>
      </c>
      <c r="N71" s="249">
        <v>204426</v>
      </c>
      <c r="O71" s="250">
        <f t="shared" si="10"/>
        <v>1430982</v>
      </c>
      <c r="P71" s="272">
        <f>I71*3+N71*2</f>
        <v>1096680</v>
      </c>
      <c r="Q71" s="320">
        <f>J71*5</f>
        <v>692750</v>
      </c>
      <c r="R71" s="249">
        <f>L71*2</f>
        <v>338160</v>
      </c>
      <c r="S71" s="249">
        <f>P71+Q71+R71</f>
        <v>2127590</v>
      </c>
      <c r="T71" s="250">
        <f t="shared" si="18"/>
        <v>1696135</v>
      </c>
      <c r="U71" s="272">
        <f t="shared" si="12"/>
        <v>116732.81889264274</v>
      </c>
      <c r="V71" s="309">
        <v>7712</v>
      </c>
      <c r="W71" s="290">
        <f t="shared" si="13"/>
        <v>1688423</v>
      </c>
      <c r="X71" s="290">
        <f t="shared" si="14"/>
        <v>60171.61930261873</v>
      </c>
      <c r="Y71" s="290">
        <f t="shared" si="15"/>
        <v>60172</v>
      </c>
      <c r="Z71" s="272">
        <v>116732.81889264274</v>
      </c>
      <c r="AA71" s="354">
        <f t="shared" si="16"/>
        <v>67884</v>
      </c>
      <c r="AB71" s="272">
        <v>15425</v>
      </c>
    </row>
    <row r="72" spans="1:28" ht="13.5">
      <c r="A72" s="245">
        <v>51</v>
      </c>
      <c r="B72" s="246" t="s">
        <v>113</v>
      </c>
      <c r="C72" s="247">
        <v>39</v>
      </c>
      <c r="D72" s="248">
        <v>3</v>
      </c>
      <c r="E72" s="249">
        <v>474727.4</v>
      </c>
      <c r="F72" s="249">
        <v>179740</v>
      </c>
      <c r="G72" s="249">
        <v>18927</v>
      </c>
      <c r="H72" s="249">
        <f t="shared" si="6"/>
        <v>1050</v>
      </c>
      <c r="I72" s="249">
        <f t="shared" si="17"/>
        <v>19977</v>
      </c>
      <c r="J72" s="249">
        <v>18927</v>
      </c>
      <c r="K72" s="249">
        <f t="shared" si="7"/>
        <v>1290</v>
      </c>
      <c r="L72" s="249">
        <f t="shared" si="8"/>
        <v>20217</v>
      </c>
      <c r="M72" s="249">
        <f t="shared" si="9"/>
        <v>100365</v>
      </c>
      <c r="N72" s="249">
        <v>18927</v>
      </c>
      <c r="O72" s="250">
        <f t="shared" si="10"/>
        <v>132489</v>
      </c>
      <c r="P72" s="272"/>
      <c r="Q72" s="320"/>
      <c r="R72" s="249"/>
      <c r="S72" s="249">
        <f t="shared" si="11"/>
        <v>232854</v>
      </c>
      <c r="T72" s="250">
        <f t="shared" si="18"/>
        <v>53114</v>
      </c>
      <c r="U72" s="272">
        <f t="shared" si="12"/>
        <v>3655.4560472272706</v>
      </c>
      <c r="V72" s="309">
        <v>53114</v>
      </c>
      <c r="W72" s="290">
        <f t="shared" si="13"/>
        <v>0</v>
      </c>
      <c r="X72" s="290">
        <f t="shared" si="14"/>
        <v>0</v>
      </c>
      <c r="Y72" s="290">
        <f t="shared" si="15"/>
        <v>0</v>
      </c>
      <c r="Z72" s="272">
        <v>20000</v>
      </c>
      <c r="AA72" s="354">
        <f t="shared" si="16"/>
        <v>53114</v>
      </c>
      <c r="AB72" s="272">
        <v>53114</v>
      </c>
    </row>
    <row r="73" spans="1:28" ht="13.5">
      <c r="A73" s="245">
        <v>52</v>
      </c>
      <c r="B73" s="246" t="s">
        <v>114</v>
      </c>
      <c r="C73" s="247">
        <v>77</v>
      </c>
      <c r="D73" s="248">
        <v>73</v>
      </c>
      <c r="E73" s="249">
        <v>1340164</v>
      </c>
      <c r="F73" s="249">
        <v>332657</v>
      </c>
      <c r="G73" s="249">
        <v>93264</v>
      </c>
      <c r="H73" s="249">
        <f t="shared" si="6"/>
        <v>25550</v>
      </c>
      <c r="I73" s="249">
        <f t="shared" si="17"/>
        <v>118814</v>
      </c>
      <c r="J73" s="249">
        <v>93264</v>
      </c>
      <c r="K73" s="249">
        <f t="shared" si="7"/>
        <v>31390</v>
      </c>
      <c r="L73" s="249">
        <f t="shared" si="8"/>
        <v>124654</v>
      </c>
      <c r="M73" s="249">
        <f t="shared" si="9"/>
        <v>605750</v>
      </c>
      <c r="N73" s="249">
        <v>93264</v>
      </c>
      <c r="O73" s="250">
        <f t="shared" si="10"/>
        <v>652848</v>
      </c>
      <c r="P73" s="272"/>
      <c r="Q73" s="320"/>
      <c r="R73" s="249"/>
      <c r="S73" s="249">
        <f t="shared" si="11"/>
        <v>1258598</v>
      </c>
      <c r="T73" s="250">
        <f t="shared" si="18"/>
        <v>925941</v>
      </c>
      <c r="U73" s="272">
        <f t="shared" si="12"/>
        <v>63725.88447162078</v>
      </c>
      <c r="V73" s="309">
        <v>22248</v>
      </c>
      <c r="W73" s="290">
        <f t="shared" si="13"/>
        <v>903693</v>
      </c>
      <c r="X73" s="290">
        <f t="shared" si="14"/>
        <v>32205.59727179826</v>
      </c>
      <c r="Y73" s="290">
        <f t="shared" si="15"/>
        <v>32206</v>
      </c>
      <c r="Z73" s="272">
        <v>63725.88447162078</v>
      </c>
      <c r="AA73" s="354">
        <f t="shared" si="16"/>
        <v>54454</v>
      </c>
      <c r="AB73" s="272">
        <v>44495</v>
      </c>
    </row>
    <row r="74" spans="1:28" ht="13.5">
      <c r="A74" s="245">
        <v>53</v>
      </c>
      <c r="B74" s="246" t="s">
        <v>250</v>
      </c>
      <c r="C74" s="247">
        <v>65</v>
      </c>
      <c r="D74" s="248">
        <v>52</v>
      </c>
      <c r="E74" s="249"/>
      <c r="F74" s="249"/>
      <c r="G74" s="249"/>
      <c r="H74" s="249">
        <f t="shared" si="6"/>
        <v>18200</v>
      </c>
      <c r="I74" s="249">
        <f t="shared" si="17"/>
        <v>18200</v>
      </c>
      <c r="J74" s="249">
        <v>122448</v>
      </c>
      <c r="K74" s="249">
        <f t="shared" si="7"/>
        <v>22360</v>
      </c>
      <c r="L74" s="249">
        <f t="shared" si="8"/>
        <v>144808</v>
      </c>
      <c r="M74" s="249">
        <f t="shared" si="9"/>
        <v>344216</v>
      </c>
      <c r="N74" s="249">
        <v>122448</v>
      </c>
      <c r="O74" s="250">
        <f t="shared" si="10"/>
        <v>857136</v>
      </c>
      <c r="P74" s="272"/>
      <c r="Q74" s="320">
        <f>N74*5</f>
        <v>612240</v>
      </c>
      <c r="R74" s="249">
        <f>L74*2</f>
        <v>289616</v>
      </c>
      <c r="S74" s="249">
        <f>P74+Q74+R74</f>
        <v>901856</v>
      </c>
      <c r="T74" s="250">
        <f t="shared" si="18"/>
        <v>901856</v>
      </c>
      <c r="U74" s="272">
        <f t="shared" si="12"/>
        <v>62068.28649561693</v>
      </c>
      <c r="V74" s="309">
        <v>24176</v>
      </c>
      <c r="W74" s="290">
        <f t="shared" si="13"/>
        <v>877680</v>
      </c>
      <c r="X74" s="290">
        <f t="shared" si="14"/>
        <v>31278.552133868354</v>
      </c>
      <c r="Y74" s="290">
        <f t="shared" si="15"/>
        <v>31279</v>
      </c>
      <c r="Z74" s="272">
        <v>62068.28649561693</v>
      </c>
      <c r="AA74" s="354">
        <f t="shared" si="16"/>
        <v>55455</v>
      </c>
      <c r="AB74" s="272">
        <v>48351</v>
      </c>
    </row>
    <row r="75" spans="1:28" ht="13.5">
      <c r="A75" s="245">
        <v>54</v>
      </c>
      <c r="B75" s="246" t="s">
        <v>115</v>
      </c>
      <c r="C75" s="247">
        <v>59</v>
      </c>
      <c r="D75" s="248">
        <v>59</v>
      </c>
      <c r="E75" s="249">
        <v>1924008.1</v>
      </c>
      <c r="F75" s="249">
        <v>195528</v>
      </c>
      <c r="G75" s="249">
        <v>157337</v>
      </c>
      <c r="H75" s="249">
        <f t="shared" si="6"/>
        <v>20650</v>
      </c>
      <c r="I75" s="249">
        <f t="shared" si="17"/>
        <v>177987</v>
      </c>
      <c r="J75" s="249">
        <v>87776</v>
      </c>
      <c r="K75" s="249">
        <f t="shared" si="7"/>
        <v>25370</v>
      </c>
      <c r="L75" s="249">
        <f t="shared" si="8"/>
        <v>113146</v>
      </c>
      <c r="M75" s="249">
        <f t="shared" si="9"/>
        <v>760253</v>
      </c>
      <c r="N75" s="249">
        <v>87776</v>
      </c>
      <c r="O75" s="250">
        <f t="shared" si="10"/>
        <v>614432</v>
      </c>
      <c r="P75" s="272"/>
      <c r="Q75" s="320">
        <f>N75*5</f>
        <v>438880</v>
      </c>
      <c r="R75" s="249">
        <f>L75*2</f>
        <v>226292</v>
      </c>
      <c r="S75" s="249">
        <f>P75+Q75+R75</f>
        <v>665172</v>
      </c>
      <c r="T75" s="250">
        <f t="shared" si="18"/>
        <v>469644</v>
      </c>
      <c r="U75" s="272">
        <f t="shared" si="12"/>
        <v>32322.231423805482</v>
      </c>
      <c r="V75" s="309">
        <v>25214</v>
      </c>
      <c r="W75" s="290">
        <f t="shared" si="13"/>
        <v>444430</v>
      </c>
      <c r="X75" s="290">
        <f t="shared" si="14"/>
        <v>15838.491164040553</v>
      </c>
      <c r="Y75" s="290">
        <f t="shared" si="15"/>
        <v>15838</v>
      </c>
      <c r="Z75" s="272">
        <v>32322.231423805482</v>
      </c>
      <c r="AA75" s="354">
        <f t="shared" si="16"/>
        <v>41052</v>
      </c>
      <c r="AB75" s="272">
        <v>50428</v>
      </c>
    </row>
    <row r="76" spans="1:28" ht="13.5">
      <c r="A76" s="245">
        <v>55</v>
      </c>
      <c r="B76" s="246" t="s">
        <v>116</v>
      </c>
      <c r="C76" s="247">
        <v>348</v>
      </c>
      <c r="D76" s="248">
        <v>5</v>
      </c>
      <c r="E76" s="249">
        <v>6506529.5</v>
      </c>
      <c r="F76" s="249">
        <v>788178</v>
      </c>
      <c r="G76" s="249">
        <v>586613</v>
      </c>
      <c r="H76" s="249">
        <f aca="true" t="shared" si="19" ref="H76:H112">D76*350</f>
        <v>1750</v>
      </c>
      <c r="I76" s="249">
        <f aca="true" t="shared" si="20" ref="I76:I106">G76+H76</f>
        <v>588363</v>
      </c>
      <c r="J76" s="249">
        <v>586613</v>
      </c>
      <c r="K76" s="249">
        <f aca="true" t="shared" si="21" ref="K76:K112">D76*430</f>
        <v>2150</v>
      </c>
      <c r="L76" s="249">
        <f aca="true" t="shared" si="22" ref="L76:L112">J76+K76</f>
        <v>588763</v>
      </c>
      <c r="M76" s="249">
        <f aca="true" t="shared" si="23" ref="M76:M112">I76*3+L76*2</f>
        <v>2942615</v>
      </c>
      <c r="N76" s="249">
        <v>586613</v>
      </c>
      <c r="O76" s="250">
        <f t="shared" si="10"/>
        <v>4106291</v>
      </c>
      <c r="P76" s="272"/>
      <c r="Q76" s="320"/>
      <c r="R76" s="249"/>
      <c r="S76" s="249">
        <f t="shared" si="11"/>
        <v>7048906</v>
      </c>
      <c r="T76" s="250">
        <f aca="true" t="shared" si="24" ref="T76:T95">S76-F76</f>
        <v>6260728</v>
      </c>
      <c r="U76" s="272">
        <f aca="true" t="shared" si="25" ref="U76:U112">T76*0.0688228347936</f>
        <v>430881.0488316658</v>
      </c>
      <c r="V76" s="309">
        <v>98631</v>
      </c>
      <c r="W76" s="290">
        <f aca="true" t="shared" si="26" ref="W76:W112">T76-V76</f>
        <v>6162097</v>
      </c>
      <c r="X76" s="290">
        <f aca="true" t="shared" si="27" ref="X76:X112">W76*0.0356377633464</f>
        <v>219603.3546035614</v>
      </c>
      <c r="Y76" s="290">
        <f aca="true" t="shared" si="28" ref="Y76:Y112">ROUND(X76,0)</f>
        <v>219603</v>
      </c>
      <c r="Z76" s="272">
        <v>430881.0488316658</v>
      </c>
      <c r="AA76" s="354">
        <f aca="true" t="shared" si="29" ref="AA76:AA112">V76+Y76</f>
        <v>318234</v>
      </c>
      <c r="AB76" s="272">
        <v>197261</v>
      </c>
    </row>
    <row r="77" spans="1:28" ht="13.5">
      <c r="A77" s="245">
        <v>56</v>
      </c>
      <c r="B77" s="246" t="s">
        <v>206</v>
      </c>
      <c r="C77" s="247">
        <v>148</v>
      </c>
      <c r="D77" s="248">
        <v>74</v>
      </c>
      <c r="E77" s="249">
        <v>527092.4</v>
      </c>
      <c r="F77" s="249">
        <v>180417</v>
      </c>
      <c r="G77" s="249">
        <v>148000</v>
      </c>
      <c r="H77" s="249">
        <f t="shared" si="19"/>
        <v>25900</v>
      </c>
      <c r="I77" s="249">
        <f t="shared" si="20"/>
        <v>173900</v>
      </c>
      <c r="J77" s="249">
        <v>148000</v>
      </c>
      <c r="K77" s="249">
        <f t="shared" si="21"/>
        <v>31820</v>
      </c>
      <c r="L77" s="249">
        <f t="shared" si="22"/>
        <v>179820</v>
      </c>
      <c r="M77" s="249">
        <f t="shared" si="23"/>
        <v>881340</v>
      </c>
      <c r="N77" s="249">
        <v>148000</v>
      </c>
      <c r="O77" s="250">
        <f aca="true" t="shared" si="30" ref="O77:O112">N77*7</f>
        <v>1036000</v>
      </c>
      <c r="P77" s="272"/>
      <c r="Q77" s="320"/>
      <c r="R77" s="249"/>
      <c r="S77" s="249">
        <f aca="true" t="shared" si="31" ref="S77:S112">M77+O77</f>
        <v>1917340</v>
      </c>
      <c r="T77" s="250">
        <f t="shared" si="24"/>
        <v>1736923</v>
      </c>
      <c r="U77" s="272">
        <f t="shared" si="25"/>
        <v>119539.9646782041</v>
      </c>
      <c r="V77" s="309">
        <v>95071</v>
      </c>
      <c r="W77" s="290">
        <f t="shared" si="26"/>
        <v>1641852</v>
      </c>
      <c r="X77" s="290">
        <f t="shared" si="27"/>
        <v>58511.93302581354</v>
      </c>
      <c r="Y77" s="290">
        <f t="shared" si="28"/>
        <v>58512</v>
      </c>
      <c r="Z77" s="272">
        <v>119539.9646782041</v>
      </c>
      <c r="AA77" s="354">
        <f t="shared" si="29"/>
        <v>153583</v>
      </c>
      <c r="AB77" s="272">
        <v>190142</v>
      </c>
    </row>
    <row r="78" spans="1:28" ht="13.5">
      <c r="A78" s="245">
        <v>57</v>
      </c>
      <c r="B78" s="246" t="s">
        <v>119</v>
      </c>
      <c r="C78" s="247">
        <v>153</v>
      </c>
      <c r="D78" s="248">
        <v>32</v>
      </c>
      <c r="E78" s="249">
        <v>1171330.3</v>
      </c>
      <c r="F78" s="249">
        <v>497618</v>
      </c>
      <c r="G78" s="249">
        <v>210000</v>
      </c>
      <c r="H78" s="249">
        <f t="shared" si="19"/>
        <v>11200</v>
      </c>
      <c r="I78" s="249">
        <f t="shared" si="20"/>
        <v>221200</v>
      </c>
      <c r="J78" s="249">
        <v>210000</v>
      </c>
      <c r="K78" s="249">
        <f t="shared" si="21"/>
        <v>13760</v>
      </c>
      <c r="L78" s="249">
        <f t="shared" si="22"/>
        <v>223760</v>
      </c>
      <c r="M78" s="249">
        <f t="shared" si="23"/>
        <v>1111120</v>
      </c>
      <c r="N78" s="249">
        <v>210000</v>
      </c>
      <c r="O78" s="250">
        <f t="shared" si="30"/>
        <v>1470000</v>
      </c>
      <c r="P78" s="272"/>
      <c r="Q78" s="320"/>
      <c r="R78" s="249"/>
      <c r="S78" s="249">
        <f t="shared" si="31"/>
        <v>2581120</v>
      </c>
      <c r="T78" s="250">
        <f t="shared" si="24"/>
        <v>2083502</v>
      </c>
      <c r="U78" s="272">
        <f>T78*0.0688228347936</f>
        <v>143392.5139381352</v>
      </c>
      <c r="V78" s="309">
        <v>9344</v>
      </c>
      <c r="W78" s="290">
        <f t="shared" si="26"/>
        <v>2074158</v>
      </c>
      <c r="X78" s="290">
        <f t="shared" si="27"/>
        <v>73918.35194704233</v>
      </c>
      <c r="Y78" s="290">
        <f t="shared" si="28"/>
        <v>73918</v>
      </c>
      <c r="Z78" s="272">
        <v>143392.5139381352</v>
      </c>
      <c r="AA78" s="354">
        <f t="shared" si="29"/>
        <v>83262</v>
      </c>
      <c r="AB78" s="272">
        <v>18688</v>
      </c>
    </row>
    <row r="79" spans="1:28" ht="13.5">
      <c r="A79" s="245">
        <v>58</v>
      </c>
      <c r="B79" s="246" t="s">
        <v>120</v>
      </c>
      <c r="C79" s="247">
        <v>37</v>
      </c>
      <c r="D79" s="248">
        <v>5</v>
      </c>
      <c r="E79" s="249">
        <v>582905</v>
      </c>
      <c r="F79" s="249">
        <v>206505</v>
      </c>
      <c r="G79" s="249">
        <v>47526</v>
      </c>
      <c r="H79" s="249">
        <f t="shared" si="19"/>
        <v>1750</v>
      </c>
      <c r="I79" s="249">
        <f t="shared" si="20"/>
        <v>49276</v>
      </c>
      <c r="J79" s="249">
        <v>47526</v>
      </c>
      <c r="K79" s="249">
        <f t="shared" si="21"/>
        <v>2150</v>
      </c>
      <c r="L79" s="249">
        <f t="shared" si="22"/>
        <v>49676</v>
      </c>
      <c r="M79" s="249">
        <f t="shared" si="23"/>
        <v>247180</v>
      </c>
      <c r="N79" s="249">
        <v>47526</v>
      </c>
      <c r="O79" s="250">
        <f t="shared" si="30"/>
        <v>332682</v>
      </c>
      <c r="P79" s="272"/>
      <c r="Q79" s="320"/>
      <c r="R79" s="249"/>
      <c r="S79" s="249">
        <f t="shared" si="31"/>
        <v>579862</v>
      </c>
      <c r="T79" s="250">
        <f t="shared" si="24"/>
        <v>373357</v>
      </c>
      <c r="U79" s="272">
        <f t="shared" si="25"/>
        <v>25695.48713003412</v>
      </c>
      <c r="V79" s="309">
        <v>74010</v>
      </c>
      <c r="W79" s="290">
        <f t="shared" si="26"/>
        <v>299347</v>
      </c>
      <c r="X79" s="290">
        <f t="shared" si="27"/>
        <v>10668.057544454801</v>
      </c>
      <c r="Y79" s="290">
        <f t="shared" si="28"/>
        <v>10668</v>
      </c>
      <c r="Z79" s="272">
        <v>25695.48713003412</v>
      </c>
      <c r="AA79" s="354">
        <f t="shared" si="29"/>
        <v>84678</v>
      </c>
      <c r="AB79" s="272">
        <v>148020</v>
      </c>
    </row>
    <row r="80" spans="1:28" ht="13.5">
      <c r="A80" s="245">
        <v>59</v>
      </c>
      <c r="B80" s="246" t="s">
        <v>121</v>
      </c>
      <c r="C80" s="247">
        <v>116</v>
      </c>
      <c r="D80" s="248">
        <v>83</v>
      </c>
      <c r="E80" s="249">
        <v>2475876.6</v>
      </c>
      <c r="F80" s="249">
        <v>426800</v>
      </c>
      <c r="G80" s="249">
        <v>202933</v>
      </c>
      <c r="H80" s="249">
        <f t="shared" si="19"/>
        <v>29050</v>
      </c>
      <c r="I80" s="249">
        <f t="shared" si="20"/>
        <v>231983</v>
      </c>
      <c r="J80" s="249">
        <v>202933</v>
      </c>
      <c r="K80" s="249">
        <f t="shared" si="21"/>
        <v>35690</v>
      </c>
      <c r="L80" s="249">
        <f t="shared" si="22"/>
        <v>238623</v>
      </c>
      <c r="M80" s="249">
        <f t="shared" si="23"/>
        <v>1173195</v>
      </c>
      <c r="N80" s="249">
        <v>202933</v>
      </c>
      <c r="O80" s="250">
        <f t="shared" si="30"/>
        <v>1420531</v>
      </c>
      <c r="P80" s="272"/>
      <c r="Q80" s="320"/>
      <c r="R80" s="249"/>
      <c r="S80" s="249">
        <f t="shared" si="31"/>
        <v>2593726</v>
      </c>
      <c r="T80" s="250">
        <f t="shared" si="24"/>
        <v>2166926</v>
      </c>
      <c r="U80" s="272">
        <f t="shared" si="25"/>
        <v>149133.9901079565</v>
      </c>
      <c r="V80" s="309">
        <v>52504</v>
      </c>
      <c r="W80" s="290">
        <f t="shared" si="26"/>
        <v>2114422</v>
      </c>
      <c r="X80" s="290">
        <f t="shared" si="27"/>
        <v>75353.27085042179</v>
      </c>
      <c r="Y80" s="290">
        <f t="shared" si="28"/>
        <v>75353</v>
      </c>
      <c r="Z80" s="272">
        <v>149133.9901079565</v>
      </c>
      <c r="AA80" s="354">
        <f t="shared" si="29"/>
        <v>127857</v>
      </c>
      <c r="AB80" s="272">
        <v>105008</v>
      </c>
    </row>
    <row r="81" spans="1:28" ht="13.5">
      <c r="A81" s="245">
        <v>60</v>
      </c>
      <c r="B81" s="246" t="s">
        <v>122</v>
      </c>
      <c r="C81" s="247">
        <v>24</v>
      </c>
      <c r="D81" s="248">
        <v>7</v>
      </c>
      <c r="E81" s="249">
        <v>201106.8</v>
      </c>
      <c r="F81" s="249">
        <v>122840</v>
      </c>
      <c r="G81" s="249">
        <v>17895</v>
      </c>
      <c r="H81" s="249">
        <f t="shared" si="19"/>
        <v>2450</v>
      </c>
      <c r="I81" s="249">
        <f t="shared" si="20"/>
        <v>20345</v>
      </c>
      <c r="J81" s="249">
        <v>17895</v>
      </c>
      <c r="K81" s="249">
        <f t="shared" si="21"/>
        <v>3010</v>
      </c>
      <c r="L81" s="249">
        <f t="shared" si="22"/>
        <v>20905</v>
      </c>
      <c r="M81" s="249">
        <f t="shared" si="23"/>
        <v>102845</v>
      </c>
      <c r="N81" s="249">
        <v>17895</v>
      </c>
      <c r="O81" s="250">
        <f t="shared" si="30"/>
        <v>125265</v>
      </c>
      <c r="P81" s="272"/>
      <c r="Q81" s="320"/>
      <c r="R81" s="249"/>
      <c r="S81" s="249">
        <f t="shared" si="31"/>
        <v>228110</v>
      </c>
      <c r="T81" s="250">
        <f t="shared" si="24"/>
        <v>105270</v>
      </c>
      <c r="U81" s="272">
        <f t="shared" si="25"/>
        <v>7244.979818722272</v>
      </c>
      <c r="V81" s="309">
        <v>19726</v>
      </c>
      <c r="W81" s="290">
        <f t="shared" si="26"/>
        <v>85544</v>
      </c>
      <c r="X81" s="290">
        <f t="shared" si="27"/>
        <v>3048.5968277044417</v>
      </c>
      <c r="Y81" s="290">
        <f t="shared" si="28"/>
        <v>3049</v>
      </c>
      <c r="Z81" s="272">
        <v>20000</v>
      </c>
      <c r="AA81" s="354">
        <f t="shared" si="29"/>
        <v>22775</v>
      </c>
      <c r="AB81" s="272">
        <v>39452</v>
      </c>
    </row>
    <row r="82" spans="1:28" ht="13.5">
      <c r="A82" s="245">
        <v>61</v>
      </c>
      <c r="B82" s="246" t="s">
        <v>123</v>
      </c>
      <c r="C82" s="247">
        <v>112</v>
      </c>
      <c r="D82" s="248">
        <v>60</v>
      </c>
      <c r="E82" s="249">
        <v>1114173.6</v>
      </c>
      <c r="F82" s="249">
        <v>231729</v>
      </c>
      <c r="G82" s="249">
        <v>111129</v>
      </c>
      <c r="H82" s="249">
        <f t="shared" si="19"/>
        <v>21000</v>
      </c>
      <c r="I82" s="249">
        <f t="shared" si="20"/>
        <v>132129</v>
      </c>
      <c r="J82" s="249">
        <v>111129</v>
      </c>
      <c r="K82" s="249">
        <f t="shared" si="21"/>
        <v>25800</v>
      </c>
      <c r="L82" s="249">
        <f t="shared" si="22"/>
        <v>136929</v>
      </c>
      <c r="M82" s="249">
        <f t="shared" si="23"/>
        <v>670245</v>
      </c>
      <c r="N82" s="249">
        <v>111129</v>
      </c>
      <c r="O82" s="250">
        <f t="shared" si="30"/>
        <v>777903</v>
      </c>
      <c r="P82" s="272"/>
      <c r="Q82" s="320"/>
      <c r="R82" s="249"/>
      <c r="S82" s="249">
        <f t="shared" si="31"/>
        <v>1448148</v>
      </c>
      <c r="T82" s="250">
        <f t="shared" si="24"/>
        <v>1216419</v>
      </c>
      <c r="U82" s="272">
        <f t="shared" si="25"/>
        <v>83717.40387679612</v>
      </c>
      <c r="V82" s="309">
        <v>325555</v>
      </c>
      <c r="W82" s="290">
        <f t="shared" si="26"/>
        <v>890864</v>
      </c>
      <c r="X82" s="290">
        <f t="shared" si="27"/>
        <v>31748.40040582729</v>
      </c>
      <c r="Y82" s="290">
        <f t="shared" si="28"/>
        <v>31748</v>
      </c>
      <c r="Z82" s="272">
        <v>83717.40387679612</v>
      </c>
      <c r="AA82" s="354">
        <f t="shared" si="29"/>
        <v>357303</v>
      </c>
      <c r="AB82" s="272">
        <v>651111</v>
      </c>
    </row>
    <row r="83" spans="1:28" ht="13.5">
      <c r="A83" s="245">
        <v>62</v>
      </c>
      <c r="B83" s="246" t="s">
        <v>124</v>
      </c>
      <c r="C83" s="247">
        <v>51</v>
      </c>
      <c r="D83" s="248">
        <v>51</v>
      </c>
      <c r="E83" s="249">
        <v>433483</v>
      </c>
      <c r="F83" s="249">
        <v>120411</v>
      </c>
      <c r="G83" s="249">
        <v>72506</v>
      </c>
      <c r="H83" s="249">
        <f t="shared" si="19"/>
        <v>17850</v>
      </c>
      <c r="I83" s="249">
        <f t="shared" si="20"/>
        <v>90356</v>
      </c>
      <c r="J83" s="249">
        <v>72506</v>
      </c>
      <c r="K83" s="249">
        <f t="shared" si="21"/>
        <v>21930</v>
      </c>
      <c r="L83" s="249">
        <f t="shared" si="22"/>
        <v>94436</v>
      </c>
      <c r="M83" s="249">
        <f t="shared" si="23"/>
        <v>459940</v>
      </c>
      <c r="N83" s="249">
        <v>72506</v>
      </c>
      <c r="O83" s="250">
        <f t="shared" si="30"/>
        <v>507542</v>
      </c>
      <c r="P83" s="272"/>
      <c r="Q83" s="320"/>
      <c r="R83" s="249"/>
      <c r="S83" s="249">
        <f t="shared" si="31"/>
        <v>967482</v>
      </c>
      <c r="T83" s="250">
        <f t="shared" si="24"/>
        <v>847071</v>
      </c>
      <c r="U83" s="272">
        <f t="shared" si="25"/>
        <v>58297.82749144955</v>
      </c>
      <c r="V83" s="309">
        <v>63776</v>
      </c>
      <c r="W83" s="290">
        <f t="shared" si="26"/>
        <v>783295</v>
      </c>
      <c r="X83" s="290">
        <f t="shared" si="27"/>
        <v>27914.88184041839</v>
      </c>
      <c r="Y83" s="290">
        <f t="shared" si="28"/>
        <v>27915</v>
      </c>
      <c r="Z83" s="272">
        <v>58297.82749144955</v>
      </c>
      <c r="AA83" s="354">
        <f t="shared" si="29"/>
        <v>91691</v>
      </c>
      <c r="AB83" s="272">
        <v>127552</v>
      </c>
    </row>
    <row r="84" spans="1:28" ht="13.5">
      <c r="A84" s="245">
        <v>63</v>
      </c>
      <c r="B84" s="246" t="s">
        <v>125</v>
      </c>
      <c r="C84" s="247">
        <v>187</v>
      </c>
      <c r="D84" s="248">
        <v>172</v>
      </c>
      <c r="E84" s="249">
        <v>2880748.6</v>
      </c>
      <c r="F84" s="249">
        <v>692220</v>
      </c>
      <c r="G84" s="249">
        <v>284934</v>
      </c>
      <c r="H84" s="249">
        <f t="shared" si="19"/>
        <v>60200</v>
      </c>
      <c r="I84" s="249">
        <f t="shared" si="20"/>
        <v>345134</v>
      </c>
      <c r="J84" s="249">
        <v>284934</v>
      </c>
      <c r="K84" s="249">
        <f t="shared" si="21"/>
        <v>73960</v>
      </c>
      <c r="L84" s="249">
        <f t="shared" si="22"/>
        <v>358894</v>
      </c>
      <c r="M84" s="249">
        <f t="shared" si="23"/>
        <v>1753190</v>
      </c>
      <c r="N84" s="249">
        <v>284934</v>
      </c>
      <c r="O84" s="250">
        <f t="shared" si="30"/>
        <v>1994538</v>
      </c>
      <c r="P84" s="272"/>
      <c r="Q84" s="320"/>
      <c r="R84" s="249"/>
      <c r="S84" s="249">
        <f t="shared" si="31"/>
        <v>3747728</v>
      </c>
      <c r="T84" s="250">
        <f t="shared" si="24"/>
        <v>3055508</v>
      </c>
      <c r="U84" s="272">
        <f t="shared" si="25"/>
        <v>210288.72229452318</v>
      </c>
      <c r="V84" s="309">
        <v>126366</v>
      </c>
      <c r="W84" s="290">
        <f t="shared" si="26"/>
        <v>2929142</v>
      </c>
      <c r="X84" s="290">
        <f t="shared" si="27"/>
        <v>104388.0694040008</v>
      </c>
      <c r="Y84" s="290">
        <f t="shared" si="28"/>
        <v>104388</v>
      </c>
      <c r="Z84" s="272">
        <v>210288.72229452318</v>
      </c>
      <c r="AA84" s="354">
        <f t="shared" si="29"/>
        <v>230754</v>
      </c>
      <c r="AB84" s="272">
        <v>252732</v>
      </c>
    </row>
    <row r="85" spans="1:28" ht="13.5">
      <c r="A85" s="245">
        <v>64</v>
      </c>
      <c r="B85" s="246" t="s">
        <v>126</v>
      </c>
      <c r="C85" s="247">
        <v>142</v>
      </c>
      <c r="D85" s="248">
        <v>75</v>
      </c>
      <c r="E85" s="249">
        <v>2054428.8</v>
      </c>
      <c r="F85" s="249">
        <v>296069</v>
      </c>
      <c r="G85" s="249">
        <v>150038</v>
      </c>
      <c r="H85" s="249">
        <f t="shared" si="19"/>
        <v>26250</v>
      </c>
      <c r="I85" s="249">
        <f t="shared" si="20"/>
        <v>176288</v>
      </c>
      <c r="J85" s="249">
        <v>150038</v>
      </c>
      <c r="K85" s="249">
        <f t="shared" si="21"/>
        <v>32250</v>
      </c>
      <c r="L85" s="249">
        <f t="shared" si="22"/>
        <v>182288</v>
      </c>
      <c r="M85" s="249">
        <f t="shared" si="23"/>
        <v>893440</v>
      </c>
      <c r="N85" s="249">
        <v>150038</v>
      </c>
      <c r="O85" s="250">
        <f t="shared" si="30"/>
        <v>1050266</v>
      </c>
      <c r="P85" s="272"/>
      <c r="Q85" s="320"/>
      <c r="R85" s="249"/>
      <c r="S85" s="249">
        <f t="shared" si="31"/>
        <v>1943706</v>
      </c>
      <c r="T85" s="250">
        <f t="shared" si="24"/>
        <v>1647637</v>
      </c>
      <c r="U85" s="272">
        <f t="shared" si="25"/>
        <v>113395.04905082274</v>
      </c>
      <c r="V85" s="309">
        <v>29218</v>
      </c>
      <c r="W85" s="290">
        <f t="shared" si="26"/>
        <v>1618419</v>
      </c>
      <c r="X85" s="290">
        <f t="shared" si="27"/>
        <v>57676.833317317345</v>
      </c>
      <c r="Y85" s="290">
        <f t="shared" si="28"/>
        <v>57677</v>
      </c>
      <c r="Z85" s="272">
        <v>113395.04905082274</v>
      </c>
      <c r="AA85" s="354">
        <f t="shared" si="29"/>
        <v>86895</v>
      </c>
      <c r="AB85" s="272">
        <v>58437</v>
      </c>
    </row>
    <row r="86" spans="1:28" ht="13.5">
      <c r="A86" s="245">
        <v>65</v>
      </c>
      <c r="B86" s="246" t="s">
        <v>127</v>
      </c>
      <c r="C86" s="247">
        <v>66</v>
      </c>
      <c r="D86" s="248">
        <v>11</v>
      </c>
      <c r="E86" s="249">
        <v>813491.8</v>
      </c>
      <c r="F86" s="249">
        <v>234875</v>
      </c>
      <c r="G86" s="249">
        <v>116328</v>
      </c>
      <c r="H86" s="249">
        <f t="shared" si="19"/>
        <v>3850</v>
      </c>
      <c r="I86" s="249">
        <f t="shared" si="20"/>
        <v>120178</v>
      </c>
      <c r="J86" s="249">
        <v>116328</v>
      </c>
      <c r="K86" s="249">
        <f t="shared" si="21"/>
        <v>4730</v>
      </c>
      <c r="L86" s="249">
        <f t="shared" si="22"/>
        <v>121058</v>
      </c>
      <c r="M86" s="249">
        <f t="shared" si="23"/>
        <v>602650</v>
      </c>
      <c r="N86" s="249">
        <v>116328</v>
      </c>
      <c r="O86" s="250">
        <f t="shared" si="30"/>
        <v>814296</v>
      </c>
      <c r="P86" s="272"/>
      <c r="Q86" s="320"/>
      <c r="R86" s="249"/>
      <c r="S86" s="249">
        <f t="shared" si="31"/>
        <v>1416946</v>
      </c>
      <c r="T86" s="250">
        <f t="shared" si="24"/>
        <v>1182071</v>
      </c>
      <c r="U86" s="272">
        <f t="shared" si="25"/>
        <v>81353.47714730554</v>
      </c>
      <c r="V86" s="309">
        <v>7416</v>
      </c>
      <c r="W86" s="290">
        <f t="shared" si="26"/>
        <v>1174655</v>
      </c>
      <c r="X86" s="290">
        <f t="shared" si="27"/>
        <v>41862.0769036655</v>
      </c>
      <c r="Y86" s="290">
        <f t="shared" si="28"/>
        <v>41862</v>
      </c>
      <c r="Z86" s="272">
        <v>81353.47714730554</v>
      </c>
      <c r="AA86" s="354">
        <f t="shared" si="29"/>
        <v>49278</v>
      </c>
      <c r="AB86" s="272">
        <v>14832</v>
      </c>
    </row>
    <row r="87" spans="1:28" ht="13.5">
      <c r="A87" s="245">
        <v>66</v>
      </c>
      <c r="B87" s="246" t="s">
        <v>128</v>
      </c>
      <c r="C87" s="247">
        <v>189</v>
      </c>
      <c r="D87" s="248">
        <v>10</v>
      </c>
      <c r="E87" s="249">
        <v>2012286.6</v>
      </c>
      <c r="F87" s="249">
        <v>328802</v>
      </c>
      <c r="G87" s="249">
        <v>193326</v>
      </c>
      <c r="H87" s="249">
        <f t="shared" si="19"/>
        <v>3500</v>
      </c>
      <c r="I87" s="249">
        <f t="shared" si="20"/>
        <v>196826</v>
      </c>
      <c r="J87" s="249">
        <v>193326</v>
      </c>
      <c r="K87" s="249">
        <f t="shared" si="21"/>
        <v>4300</v>
      </c>
      <c r="L87" s="249">
        <f t="shared" si="22"/>
        <v>197626</v>
      </c>
      <c r="M87" s="249">
        <f t="shared" si="23"/>
        <v>985730</v>
      </c>
      <c r="N87" s="249">
        <v>193326</v>
      </c>
      <c r="O87" s="250">
        <f t="shared" si="30"/>
        <v>1353282</v>
      </c>
      <c r="P87" s="272"/>
      <c r="Q87" s="320"/>
      <c r="R87" s="249"/>
      <c r="S87" s="249">
        <f t="shared" si="31"/>
        <v>2339012</v>
      </c>
      <c r="T87" s="250">
        <f t="shared" si="24"/>
        <v>2010210</v>
      </c>
      <c r="U87" s="272">
        <f t="shared" si="25"/>
        <v>138348.35073044267</v>
      </c>
      <c r="V87" s="309">
        <v>26845</v>
      </c>
      <c r="W87" s="290">
        <f t="shared" si="26"/>
        <v>1983365</v>
      </c>
      <c r="X87" s="290">
        <f t="shared" si="27"/>
        <v>70682.69249953264</v>
      </c>
      <c r="Y87" s="290">
        <f t="shared" si="28"/>
        <v>70683</v>
      </c>
      <c r="Z87" s="272">
        <v>138348.35073044267</v>
      </c>
      <c r="AA87" s="354">
        <f t="shared" si="29"/>
        <v>97528</v>
      </c>
      <c r="AB87" s="272">
        <v>53691</v>
      </c>
    </row>
    <row r="88" spans="1:28" ht="13.5">
      <c r="A88" s="245">
        <v>67</v>
      </c>
      <c r="B88" s="246" t="s">
        <v>129</v>
      </c>
      <c r="C88" s="247">
        <v>40</v>
      </c>
      <c r="D88" s="248">
        <v>40</v>
      </c>
      <c r="E88" s="249">
        <v>1555089</v>
      </c>
      <c r="F88" s="249">
        <v>198738</v>
      </c>
      <c r="G88" s="249">
        <v>27250</v>
      </c>
      <c r="H88" s="249">
        <f t="shared" si="19"/>
        <v>14000</v>
      </c>
      <c r="I88" s="249">
        <f t="shared" si="20"/>
        <v>41250</v>
      </c>
      <c r="J88" s="249">
        <v>27250</v>
      </c>
      <c r="K88" s="249">
        <f t="shared" si="21"/>
        <v>17200</v>
      </c>
      <c r="L88" s="249">
        <f t="shared" si="22"/>
        <v>44450</v>
      </c>
      <c r="M88" s="249">
        <f t="shared" si="23"/>
        <v>212650</v>
      </c>
      <c r="N88" s="249">
        <v>27250</v>
      </c>
      <c r="O88" s="250">
        <f t="shared" si="30"/>
        <v>190750</v>
      </c>
      <c r="P88" s="272"/>
      <c r="Q88" s="320"/>
      <c r="R88" s="249"/>
      <c r="S88" s="249">
        <f t="shared" si="31"/>
        <v>403400</v>
      </c>
      <c r="T88" s="250">
        <f t="shared" si="24"/>
        <v>204662</v>
      </c>
      <c r="U88" s="272">
        <f t="shared" si="25"/>
        <v>14085.419014527764</v>
      </c>
      <c r="V88" s="309">
        <v>68374</v>
      </c>
      <c r="W88" s="290">
        <f t="shared" si="26"/>
        <v>136288</v>
      </c>
      <c r="X88" s="290">
        <f t="shared" si="27"/>
        <v>4856.999490954164</v>
      </c>
      <c r="Y88" s="290">
        <f t="shared" si="28"/>
        <v>4857</v>
      </c>
      <c r="Z88" s="272">
        <v>20000</v>
      </c>
      <c r="AA88" s="354">
        <f t="shared" si="29"/>
        <v>73231</v>
      </c>
      <c r="AB88" s="272">
        <v>136748</v>
      </c>
    </row>
    <row r="89" spans="1:28" ht="13.5">
      <c r="A89" s="245">
        <v>68</v>
      </c>
      <c r="B89" s="246" t="s">
        <v>130</v>
      </c>
      <c r="C89" s="247">
        <v>267</v>
      </c>
      <c r="D89" s="248">
        <v>267</v>
      </c>
      <c r="E89" s="249">
        <v>2129661.6</v>
      </c>
      <c r="F89" s="249">
        <v>335111</v>
      </c>
      <c r="G89" s="249">
        <v>228940</v>
      </c>
      <c r="H89" s="249">
        <f t="shared" si="19"/>
        <v>93450</v>
      </c>
      <c r="I89" s="249">
        <f t="shared" si="20"/>
        <v>322390</v>
      </c>
      <c r="J89" s="249">
        <v>228940</v>
      </c>
      <c r="K89" s="249">
        <f t="shared" si="21"/>
        <v>114810</v>
      </c>
      <c r="L89" s="249">
        <f t="shared" si="22"/>
        <v>343750</v>
      </c>
      <c r="M89" s="249">
        <f t="shared" si="23"/>
        <v>1654670</v>
      </c>
      <c r="N89" s="249">
        <v>228940</v>
      </c>
      <c r="O89" s="250">
        <f t="shared" si="30"/>
        <v>1602580</v>
      </c>
      <c r="P89" s="272"/>
      <c r="Q89" s="320"/>
      <c r="R89" s="249"/>
      <c r="S89" s="249">
        <f t="shared" si="31"/>
        <v>3257250</v>
      </c>
      <c r="T89" s="250">
        <f t="shared" si="24"/>
        <v>2922139</v>
      </c>
      <c r="U89" s="272">
        <f t="shared" si="25"/>
        <v>201109.88964093552</v>
      </c>
      <c r="V89" s="309">
        <v>39156</v>
      </c>
      <c r="W89" s="290">
        <f t="shared" si="26"/>
        <v>2882983</v>
      </c>
      <c r="X89" s="290">
        <f t="shared" si="27"/>
        <v>102743.06588569432</v>
      </c>
      <c r="Y89" s="290">
        <f t="shared" si="28"/>
        <v>102743</v>
      </c>
      <c r="Z89" s="272">
        <v>201109.88964093552</v>
      </c>
      <c r="AA89" s="354">
        <f t="shared" si="29"/>
        <v>141899</v>
      </c>
      <c r="AB89" s="272">
        <v>78311</v>
      </c>
    </row>
    <row r="90" spans="1:28" ht="13.5">
      <c r="A90" s="245">
        <v>69</v>
      </c>
      <c r="B90" s="246" t="s">
        <v>247</v>
      </c>
      <c r="C90" s="247">
        <v>163</v>
      </c>
      <c r="D90" s="248">
        <v>163</v>
      </c>
      <c r="E90" s="249"/>
      <c r="F90" s="249"/>
      <c r="G90" s="249"/>
      <c r="H90" s="249">
        <f t="shared" si="19"/>
        <v>57050</v>
      </c>
      <c r="I90" s="249">
        <f t="shared" si="20"/>
        <v>57050</v>
      </c>
      <c r="J90" s="249">
        <v>200000</v>
      </c>
      <c r="K90" s="249">
        <f t="shared" si="21"/>
        <v>70090</v>
      </c>
      <c r="L90" s="249">
        <f t="shared" si="22"/>
        <v>270090</v>
      </c>
      <c r="M90" s="249">
        <f t="shared" si="23"/>
        <v>711330</v>
      </c>
      <c r="N90" s="249">
        <v>200000</v>
      </c>
      <c r="O90" s="250">
        <f t="shared" si="30"/>
        <v>1400000</v>
      </c>
      <c r="P90" s="272"/>
      <c r="Q90" s="320">
        <f>J90*5</f>
        <v>1000000</v>
      </c>
      <c r="R90" s="249">
        <f>L90*2</f>
        <v>540180</v>
      </c>
      <c r="S90" s="249">
        <f>P90+Q90+R90</f>
        <v>1540180</v>
      </c>
      <c r="T90" s="250">
        <f t="shared" si="24"/>
        <v>1540180</v>
      </c>
      <c r="U90" s="272">
        <f t="shared" si="25"/>
        <v>105999.55369240686</v>
      </c>
      <c r="V90" s="309">
        <v>11717</v>
      </c>
      <c r="W90" s="290">
        <f t="shared" si="26"/>
        <v>1528463</v>
      </c>
      <c r="X90" s="290">
        <f t="shared" si="27"/>
        <v>54471.00267772859</v>
      </c>
      <c r="Y90" s="290">
        <f t="shared" si="28"/>
        <v>54471</v>
      </c>
      <c r="Z90" s="272">
        <v>105999.55369240686</v>
      </c>
      <c r="AA90" s="354">
        <f t="shared" si="29"/>
        <v>66188</v>
      </c>
      <c r="AB90" s="272">
        <v>23434</v>
      </c>
    </row>
    <row r="91" spans="1:28" ht="13.5">
      <c r="A91" s="245">
        <v>70</v>
      </c>
      <c r="B91" s="246" t="s">
        <v>207</v>
      </c>
      <c r="C91" s="247">
        <v>33</v>
      </c>
      <c r="D91" s="248">
        <v>5</v>
      </c>
      <c r="E91" s="249">
        <v>320561.6</v>
      </c>
      <c r="F91" s="249">
        <v>101296</v>
      </c>
      <c r="G91" s="249">
        <v>36603</v>
      </c>
      <c r="H91" s="249">
        <f t="shared" si="19"/>
        <v>1750</v>
      </c>
      <c r="I91" s="249">
        <f t="shared" si="20"/>
        <v>38353</v>
      </c>
      <c r="J91" s="249">
        <v>36603</v>
      </c>
      <c r="K91" s="249">
        <f t="shared" si="21"/>
        <v>2150</v>
      </c>
      <c r="L91" s="249">
        <f t="shared" si="22"/>
        <v>38753</v>
      </c>
      <c r="M91" s="249">
        <f t="shared" si="23"/>
        <v>192565</v>
      </c>
      <c r="N91" s="249">
        <v>36603</v>
      </c>
      <c r="O91" s="250">
        <f t="shared" si="30"/>
        <v>256221</v>
      </c>
      <c r="P91" s="272"/>
      <c r="Q91" s="320"/>
      <c r="R91" s="249"/>
      <c r="S91" s="249">
        <f t="shared" si="31"/>
        <v>448786</v>
      </c>
      <c r="T91" s="250">
        <f t="shared" si="24"/>
        <v>347490</v>
      </c>
      <c r="U91" s="272">
        <f t="shared" si="25"/>
        <v>23915.246862428066</v>
      </c>
      <c r="V91" s="309">
        <v>58437</v>
      </c>
      <c r="W91" s="290">
        <f t="shared" si="26"/>
        <v>289053</v>
      </c>
      <c r="X91" s="290">
        <f t="shared" si="27"/>
        <v>10301.20240856696</v>
      </c>
      <c r="Y91" s="290">
        <f t="shared" si="28"/>
        <v>10301</v>
      </c>
      <c r="Z91" s="272">
        <v>23915.246862428066</v>
      </c>
      <c r="AA91" s="354">
        <f t="shared" si="29"/>
        <v>68738</v>
      </c>
      <c r="AB91" s="272">
        <v>116874</v>
      </c>
    </row>
    <row r="92" spans="1:28" ht="13.5">
      <c r="A92" s="245">
        <v>71</v>
      </c>
      <c r="B92" s="246" t="s">
        <v>208</v>
      </c>
      <c r="C92" s="247">
        <v>456</v>
      </c>
      <c r="D92" s="248">
        <v>85</v>
      </c>
      <c r="E92" s="249">
        <v>2009184.4</v>
      </c>
      <c r="F92" s="249">
        <v>405227</v>
      </c>
      <c r="G92" s="249">
        <v>163400</v>
      </c>
      <c r="H92" s="249">
        <f t="shared" si="19"/>
        <v>29750</v>
      </c>
      <c r="I92" s="249">
        <f t="shared" si="20"/>
        <v>193150</v>
      </c>
      <c r="J92" s="249">
        <v>163400</v>
      </c>
      <c r="K92" s="249">
        <f t="shared" si="21"/>
        <v>36550</v>
      </c>
      <c r="L92" s="249">
        <f t="shared" si="22"/>
        <v>199950</v>
      </c>
      <c r="M92" s="249">
        <f t="shared" si="23"/>
        <v>979350</v>
      </c>
      <c r="N92" s="249">
        <v>163400</v>
      </c>
      <c r="O92" s="250">
        <f t="shared" si="30"/>
        <v>1143800</v>
      </c>
      <c r="P92" s="272"/>
      <c r="Q92" s="320"/>
      <c r="R92" s="249"/>
      <c r="S92" s="249">
        <f t="shared" si="31"/>
        <v>2123150</v>
      </c>
      <c r="T92" s="250">
        <f t="shared" si="24"/>
        <v>1717923</v>
      </c>
      <c r="U92" s="272">
        <f t="shared" si="25"/>
        <v>118232.3308171257</v>
      </c>
      <c r="V92" s="309">
        <v>38562</v>
      </c>
      <c r="W92" s="290">
        <f t="shared" si="26"/>
        <v>1679361</v>
      </c>
      <c r="X92" s="290">
        <f t="shared" si="27"/>
        <v>59848.66989117365</v>
      </c>
      <c r="Y92" s="290">
        <f t="shared" si="28"/>
        <v>59849</v>
      </c>
      <c r="Z92" s="272">
        <v>118232.3308171257</v>
      </c>
      <c r="AA92" s="354">
        <f t="shared" si="29"/>
        <v>98411</v>
      </c>
      <c r="AB92" s="272">
        <v>77125</v>
      </c>
    </row>
    <row r="93" spans="1:28" ht="13.5">
      <c r="A93" s="245">
        <v>72</v>
      </c>
      <c r="B93" s="246" t="s">
        <v>135</v>
      </c>
      <c r="C93" s="247">
        <v>154</v>
      </c>
      <c r="D93" s="248">
        <v>45</v>
      </c>
      <c r="E93" s="249">
        <v>2674500</v>
      </c>
      <c r="F93" s="249">
        <v>574041</v>
      </c>
      <c r="G93" s="249">
        <v>228456</v>
      </c>
      <c r="H93" s="249">
        <f t="shared" si="19"/>
        <v>15750</v>
      </c>
      <c r="I93" s="249">
        <f t="shared" si="20"/>
        <v>244206</v>
      </c>
      <c r="J93" s="249">
        <v>228456</v>
      </c>
      <c r="K93" s="249">
        <f t="shared" si="21"/>
        <v>19350</v>
      </c>
      <c r="L93" s="249">
        <f t="shared" si="22"/>
        <v>247806</v>
      </c>
      <c r="M93" s="249">
        <f t="shared" si="23"/>
        <v>1228230</v>
      </c>
      <c r="N93" s="249">
        <v>228456</v>
      </c>
      <c r="O93" s="250">
        <f t="shared" si="30"/>
        <v>1599192</v>
      </c>
      <c r="P93" s="272"/>
      <c r="Q93" s="320"/>
      <c r="R93" s="249"/>
      <c r="S93" s="249">
        <f t="shared" si="31"/>
        <v>2827422</v>
      </c>
      <c r="T93" s="250">
        <f t="shared" si="24"/>
        <v>2253381</v>
      </c>
      <c r="U93" s="272">
        <f t="shared" si="25"/>
        <v>155084.06829003716</v>
      </c>
      <c r="V93" s="309">
        <v>129184</v>
      </c>
      <c r="W93" s="290">
        <f t="shared" si="26"/>
        <v>2124197</v>
      </c>
      <c r="X93" s="290">
        <f t="shared" si="27"/>
        <v>75701.62998713284</v>
      </c>
      <c r="Y93" s="290">
        <f t="shared" si="28"/>
        <v>75702</v>
      </c>
      <c r="Z93" s="272">
        <v>155084.06829003716</v>
      </c>
      <c r="AA93" s="354">
        <f t="shared" si="29"/>
        <v>204886</v>
      </c>
      <c r="AB93" s="272">
        <v>258368</v>
      </c>
    </row>
    <row r="94" spans="1:28" ht="13.5">
      <c r="A94" s="245">
        <v>73</v>
      </c>
      <c r="B94" s="246" t="s">
        <v>136</v>
      </c>
      <c r="C94" s="247">
        <v>403</v>
      </c>
      <c r="D94" s="248">
        <v>91</v>
      </c>
      <c r="E94" s="249">
        <v>5196488.8</v>
      </c>
      <c r="F94" s="249">
        <v>774084</v>
      </c>
      <c r="G94" s="249">
        <v>429830</v>
      </c>
      <c r="H94" s="249">
        <f t="shared" si="19"/>
        <v>31850</v>
      </c>
      <c r="I94" s="249">
        <f t="shared" si="20"/>
        <v>461680</v>
      </c>
      <c r="J94" s="249">
        <v>429830</v>
      </c>
      <c r="K94" s="249">
        <f t="shared" si="21"/>
        <v>39130</v>
      </c>
      <c r="L94" s="249">
        <f t="shared" si="22"/>
        <v>468960</v>
      </c>
      <c r="M94" s="249">
        <f t="shared" si="23"/>
        <v>2322960</v>
      </c>
      <c r="N94" s="249">
        <v>429830</v>
      </c>
      <c r="O94" s="250">
        <f t="shared" si="30"/>
        <v>3008810</v>
      </c>
      <c r="P94" s="272"/>
      <c r="Q94" s="320"/>
      <c r="R94" s="249"/>
      <c r="S94" s="249">
        <f t="shared" si="31"/>
        <v>5331770</v>
      </c>
      <c r="T94" s="250">
        <f t="shared" si="24"/>
        <v>4557686</v>
      </c>
      <c r="U94" s="272">
        <f t="shared" si="25"/>
        <v>313672.8706191036</v>
      </c>
      <c r="V94" s="309">
        <v>79349</v>
      </c>
      <c r="W94" s="290">
        <f t="shared" si="26"/>
        <v>4478337</v>
      </c>
      <c r="X94" s="290">
        <f t="shared" si="27"/>
        <v>159597.91419142694</v>
      </c>
      <c r="Y94" s="290">
        <f t="shared" si="28"/>
        <v>159598</v>
      </c>
      <c r="Z94" s="272">
        <v>313672.8706191036</v>
      </c>
      <c r="AA94" s="354">
        <f t="shared" si="29"/>
        <v>238947</v>
      </c>
      <c r="AB94" s="272">
        <v>158699</v>
      </c>
    </row>
    <row r="95" spans="1:28" ht="13.5">
      <c r="A95" s="245">
        <v>74</v>
      </c>
      <c r="B95" s="246" t="s">
        <v>137</v>
      </c>
      <c r="C95" s="247">
        <v>125</v>
      </c>
      <c r="D95" s="248">
        <v>125</v>
      </c>
      <c r="E95" s="249">
        <v>2522700</v>
      </c>
      <c r="F95" s="249">
        <v>493616</v>
      </c>
      <c r="G95" s="249">
        <v>200000</v>
      </c>
      <c r="H95" s="249">
        <f t="shared" si="19"/>
        <v>43750</v>
      </c>
      <c r="I95" s="249">
        <f t="shared" si="20"/>
        <v>243750</v>
      </c>
      <c r="J95" s="249">
        <v>200000</v>
      </c>
      <c r="K95" s="249">
        <f t="shared" si="21"/>
        <v>53750</v>
      </c>
      <c r="L95" s="249">
        <f t="shared" si="22"/>
        <v>253750</v>
      </c>
      <c r="M95" s="249">
        <f t="shared" si="23"/>
        <v>1238750</v>
      </c>
      <c r="N95" s="249">
        <v>200000</v>
      </c>
      <c r="O95" s="250">
        <f t="shared" si="30"/>
        <v>1400000</v>
      </c>
      <c r="P95" s="272"/>
      <c r="Q95" s="320"/>
      <c r="R95" s="249"/>
      <c r="S95" s="249">
        <f t="shared" si="31"/>
        <v>2638750</v>
      </c>
      <c r="T95" s="250">
        <f t="shared" si="24"/>
        <v>2145134</v>
      </c>
      <c r="U95" s="272">
        <f t="shared" si="25"/>
        <v>147634.20289213434</v>
      </c>
      <c r="V95" s="309">
        <v>84541</v>
      </c>
      <c r="W95" s="290">
        <f t="shared" si="26"/>
        <v>2060593</v>
      </c>
      <c r="X95" s="290">
        <f t="shared" si="27"/>
        <v>73434.92568724843</v>
      </c>
      <c r="Y95" s="290">
        <f t="shared" si="28"/>
        <v>73435</v>
      </c>
      <c r="Z95" s="272">
        <v>147634.20289213434</v>
      </c>
      <c r="AA95" s="354">
        <f t="shared" si="29"/>
        <v>157976</v>
      </c>
      <c r="AB95" s="272">
        <v>169081</v>
      </c>
    </row>
    <row r="96" spans="1:28" ht="13.5">
      <c r="A96" s="245">
        <v>75</v>
      </c>
      <c r="B96" s="246" t="s">
        <v>209</v>
      </c>
      <c r="C96" s="247">
        <v>0</v>
      </c>
      <c r="D96" s="248">
        <v>0</v>
      </c>
      <c r="E96" s="249">
        <v>14950</v>
      </c>
      <c r="F96" s="249">
        <v>14950</v>
      </c>
      <c r="G96" s="249"/>
      <c r="H96" s="249">
        <f t="shared" si="19"/>
        <v>0</v>
      </c>
      <c r="I96" s="249">
        <f t="shared" si="20"/>
        <v>0</v>
      </c>
      <c r="J96" s="249"/>
      <c r="K96" s="249">
        <f t="shared" si="21"/>
        <v>0</v>
      </c>
      <c r="L96" s="249">
        <f t="shared" si="22"/>
        <v>0</v>
      </c>
      <c r="M96" s="249">
        <f t="shared" si="23"/>
        <v>0</v>
      </c>
      <c r="N96" s="249"/>
      <c r="O96" s="250">
        <f t="shared" si="30"/>
        <v>0</v>
      </c>
      <c r="P96" s="272"/>
      <c r="Q96" s="320"/>
      <c r="R96" s="249"/>
      <c r="S96" s="249">
        <f t="shared" si="31"/>
        <v>0</v>
      </c>
      <c r="T96" s="250">
        <v>0</v>
      </c>
      <c r="U96" s="272">
        <f t="shared" si="25"/>
        <v>0</v>
      </c>
      <c r="V96" s="309">
        <v>0</v>
      </c>
      <c r="W96" s="290">
        <f t="shared" si="26"/>
        <v>0</v>
      </c>
      <c r="X96" s="290">
        <f t="shared" si="27"/>
        <v>0</v>
      </c>
      <c r="Y96" s="290">
        <f t="shared" si="28"/>
        <v>0</v>
      </c>
      <c r="Z96" s="272">
        <v>0</v>
      </c>
      <c r="AA96" s="354">
        <f t="shared" si="29"/>
        <v>0</v>
      </c>
      <c r="AB96" s="272">
        <v>0</v>
      </c>
    </row>
    <row r="97" spans="1:28" ht="13.5">
      <c r="A97" s="245">
        <v>76</v>
      </c>
      <c r="B97" s="246" t="s">
        <v>139</v>
      </c>
      <c r="C97" s="247">
        <v>120</v>
      </c>
      <c r="D97" s="248">
        <v>47</v>
      </c>
      <c r="E97" s="249">
        <v>1003891.2</v>
      </c>
      <c r="F97" s="249">
        <v>212132</v>
      </c>
      <c r="G97" s="249">
        <v>60207</v>
      </c>
      <c r="H97" s="249">
        <f t="shared" si="19"/>
        <v>16450</v>
      </c>
      <c r="I97" s="249">
        <f t="shared" si="20"/>
        <v>76657</v>
      </c>
      <c r="J97" s="249">
        <v>60207</v>
      </c>
      <c r="K97" s="249">
        <f t="shared" si="21"/>
        <v>20210</v>
      </c>
      <c r="L97" s="249">
        <f t="shared" si="22"/>
        <v>80417</v>
      </c>
      <c r="M97" s="249">
        <f t="shared" si="23"/>
        <v>390805</v>
      </c>
      <c r="N97" s="249">
        <v>60207</v>
      </c>
      <c r="O97" s="250">
        <f t="shared" si="30"/>
        <v>421449</v>
      </c>
      <c r="P97" s="272"/>
      <c r="Q97" s="320"/>
      <c r="R97" s="249"/>
      <c r="S97" s="249">
        <f t="shared" si="31"/>
        <v>812254</v>
      </c>
      <c r="T97" s="250">
        <f aca="true" t="shared" si="32" ref="T97:T112">S97-F97</f>
        <v>600122</v>
      </c>
      <c r="U97" s="272">
        <f t="shared" si="25"/>
        <v>41302.09726200482</v>
      </c>
      <c r="V97" s="309">
        <v>45682</v>
      </c>
      <c r="W97" s="290">
        <f t="shared" si="26"/>
        <v>554440</v>
      </c>
      <c r="X97" s="290">
        <f t="shared" si="27"/>
        <v>19759.001509778016</v>
      </c>
      <c r="Y97" s="290">
        <f t="shared" si="28"/>
        <v>19759</v>
      </c>
      <c r="Z97" s="272">
        <v>41302.09726200482</v>
      </c>
      <c r="AA97" s="354">
        <f t="shared" si="29"/>
        <v>65441</v>
      </c>
      <c r="AB97" s="272">
        <v>91363</v>
      </c>
    </row>
    <row r="98" spans="1:28" ht="13.5">
      <c r="A98" s="245">
        <v>77</v>
      </c>
      <c r="B98" s="246" t="s">
        <v>140</v>
      </c>
      <c r="C98" s="247">
        <v>14</v>
      </c>
      <c r="D98" s="248">
        <v>5</v>
      </c>
      <c r="E98" s="249">
        <v>114146.8</v>
      </c>
      <c r="F98" s="249">
        <v>71594</v>
      </c>
      <c r="G98" s="249">
        <v>7965</v>
      </c>
      <c r="H98" s="249">
        <f t="shared" si="19"/>
        <v>1750</v>
      </c>
      <c r="I98" s="249">
        <f t="shared" si="20"/>
        <v>9715</v>
      </c>
      <c r="J98" s="249">
        <v>7965</v>
      </c>
      <c r="K98" s="249">
        <f t="shared" si="21"/>
        <v>2150</v>
      </c>
      <c r="L98" s="249">
        <f t="shared" si="22"/>
        <v>10115</v>
      </c>
      <c r="M98" s="249">
        <f t="shared" si="23"/>
        <v>49375</v>
      </c>
      <c r="N98" s="249">
        <v>7965</v>
      </c>
      <c r="O98" s="250">
        <f t="shared" si="30"/>
        <v>55755</v>
      </c>
      <c r="P98" s="272"/>
      <c r="Q98" s="320"/>
      <c r="R98" s="249"/>
      <c r="S98" s="249">
        <f t="shared" si="31"/>
        <v>105130</v>
      </c>
      <c r="T98" s="250">
        <f t="shared" si="32"/>
        <v>33536</v>
      </c>
      <c r="U98" s="272">
        <f t="shared" si="25"/>
        <v>2308.0425876381696</v>
      </c>
      <c r="V98" s="309">
        <v>9789</v>
      </c>
      <c r="W98" s="290">
        <f t="shared" si="26"/>
        <v>23747</v>
      </c>
      <c r="X98" s="290">
        <f t="shared" si="27"/>
        <v>846.2899661869609</v>
      </c>
      <c r="Y98" s="290">
        <f t="shared" si="28"/>
        <v>846</v>
      </c>
      <c r="Z98" s="272">
        <v>20000</v>
      </c>
      <c r="AA98" s="354">
        <f t="shared" si="29"/>
        <v>10635</v>
      </c>
      <c r="AB98" s="272">
        <v>19578</v>
      </c>
    </row>
    <row r="99" spans="1:28" ht="13.5">
      <c r="A99" s="245">
        <v>78</v>
      </c>
      <c r="B99" s="246" t="s">
        <v>141</v>
      </c>
      <c r="C99" s="247">
        <v>160</v>
      </c>
      <c r="D99" s="248">
        <v>90</v>
      </c>
      <c r="E99" s="249">
        <v>2592792</v>
      </c>
      <c r="F99" s="249">
        <v>414164</v>
      </c>
      <c r="G99" s="249">
        <v>98065</v>
      </c>
      <c r="H99" s="249">
        <f t="shared" si="19"/>
        <v>31500</v>
      </c>
      <c r="I99" s="249">
        <f t="shared" si="20"/>
        <v>129565</v>
      </c>
      <c r="J99" s="249">
        <v>98065</v>
      </c>
      <c r="K99" s="249">
        <f t="shared" si="21"/>
        <v>38700</v>
      </c>
      <c r="L99" s="249">
        <f t="shared" si="22"/>
        <v>136765</v>
      </c>
      <c r="M99" s="249">
        <f t="shared" si="23"/>
        <v>662225</v>
      </c>
      <c r="N99" s="249">
        <v>98065</v>
      </c>
      <c r="O99" s="250">
        <f t="shared" si="30"/>
        <v>686455</v>
      </c>
      <c r="P99" s="272"/>
      <c r="Q99" s="320"/>
      <c r="R99" s="249"/>
      <c r="S99" s="249">
        <f t="shared" si="31"/>
        <v>1348680</v>
      </c>
      <c r="T99" s="250">
        <f t="shared" si="32"/>
        <v>934516</v>
      </c>
      <c r="U99" s="272">
        <f t="shared" si="25"/>
        <v>64316.0402799759</v>
      </c>
      <c r="V99" s="309">
        <v>39156</v>
      </c>
      <c r="W99" s="290">
        <f t="shared" si="26"/>
        <v>895360</v>
      </c>
      <c r="X99" s="290">
        <f t="shared" si="27"/>
        <v>31908.627789832706</v>
      </c>
      <c r="Y99" s="290">
        <f t="shared" si="28"/>
        <v>31909</v>
      </c>
      <c r="Z99" s="272">
        <v>64316.0402799759</v>
      </c>
      <c r="AA99" s="354">
        <f t="shared" si="29"/>
        <v>71065</v>
      </c>
      <c r="AB99" s="272">
        <v>78311</v>
      </c>
    </row>
    <row r="100" spans="1:28" ht="13.5">
      <c r="A100" s="245">
        <v>79</v>
      </c>
      <c r="B100" s="246" t="s">
        <v>142</v>
      </c>
      <c r="C100" s="247">
        <v>41</v>
      </c>
      <c r="D100" s="248">
        <v>39</v>
      </c>
      <c r="E100" s="249">
        <v>474410.6</v>
      </c>
      <c r="F100" s="249">
        <v>191508</v>
      </c>
      <c r="G100" s="249">
        <v>30492</v>
      </c>
      <c r="H100" s="249">
        <f t="shared" si="19"/>
        <v>13650</v>
      </c>
      <c r="I100" s="249">
        <f t="shared" si="20"/>
        <v>44142</v>
      </c>
      <c r="J100" s="249">
        <v>30492</v>
      </c>
      <c r="K100" s="249">
        <f t="shared" si="21"/>
        <v>16770</v>
      </c>
      <c r="L100" s="249">
        <f t="shared" si="22"/>
        <v>47262</v>
      </c>
      <c r="M100" s="249">
        <f t="shared" si="23"/>
        <v>226950</v>
      </c>
      <c r="N100" s="249">
        <v>30492</v>
      </c>
      <c r="O100" s="250">
        <f t="shared" si="30"/>
        <v>213444</v>
      </c>
      <c r="P100" s="272"/>
      <c r="Q100" s="320"/>
      <c r="R100" s="249"/>
      <c r="S100" s="249">
        <f t="shared" si="31"/>
        <v>440394</v>
      </c>
      <c r="T100" s="250">
        <f t="shared" si="32"/>
        <v>248886</v>
      </c>
      <c r="U100" s="272">
        <f t="shared" si="25"/>
        <v>17129.04006043993</v>
      </c>
      <c r="V100" s="309">
        <v>54581</v>
      </c>
      <c r="W100" s="290">
        <f t="shared" si="26"/>
        <v>194305</v>
      </c>
      <c r="X100" s="290">
        <f t="shared" si="27"/>
        <v>6924.595607022253</v>
      </c>
      <c r="Y100" s="290">
        <f t="shared" si="28"/>
        <v>6925</v>
      </c>
      <c r="Z100" s="272">
        <v>20000</v>
      </c>
      <c r="AA100" s="354">
        <f t="shared" si="29"/>
        <v>61506</v>
      </c>
      <c r="AB100" s="272">
        <v>109161</v>
      </c>
    </row>
    <row r="101" spans="1:28" ht="13.5">
      <c r="A101" s="245">
        <v>80</v>
      </c>
      <c r="B101" s="246" t="s">
        <v>143</v>
      </c>
      <c r="C101" s="247">
        <v>130</v>
      </c>
      <c r="D101" s="248">
        <v>118</v>
      </c>
      <c r="E101" s="249">
        <v>2279522.6</v>
      </c>
      <c r="F101" s="249">
        <v>292931</v>
      </c>
      <c r="G101" s="249">
        <v>144864</v>
      </c>
      <c r="H101" s="249">
        <f t="shared" si="19"/>
        <v>41300</v>
      </c>
      <c r="I101" s="249">
        <f t="shared" si="20"/>
        <v>186164</v>
      </c>
      <c r="J101" s="249">
        <v>144864</v>
      </c>
      <c r="K101" s="249">
        <f t="shared" si="21"/>
        <v>50740</v>
      </c>
      <c r="L101" s="249">
        <f t="shared" si="22"/>
        <v>195604</v>
      </c>
      <c r="M101" s="249">
        <f t="shared" si="23"/>
        <v>949700</v>
      </c>
      <c r="N101" s="249">
        <v>144864</v>
      </c>
      <c r="O101" s="250">
        <f t="shared" si="30"/>
        <v>1014048</v>
      </c>
      <c r="P101" s="272"/>
      <c r="Q101" s="320"/>
      <c r="R101" s="249"/>
      <c r="S101" s="249">
        <f t="shared" si="31"/>
        <v>1963748</v>
      </c>
      <c r="T101" s="250">
        <f t="shared" si="32"/>
        <v>1670817</v>
      </c>
      <c r="U101" s="272">
        <f t="shared" si="25"/>
        <v>114990.36236133838</v>
      </c>
      <c r="V101" s="309">
        <v>32036</v>
      </c>
      <c r="W101" s="290">
        <f t="shared" si="26"/>
        <v>1638781</v>
      </c>
      <c r="X101" s="290">
        <f t="shared" si="27"/>
        <v>58402.48945457674</v>
      </c>
      <c r="Y101" s="290">
        <f t="shared" si="28"/>
        <v>58402</v>
      </c>
      <c r="Z101" s="272">
        <v>114990.36236133838</v>
      </c>
      <c r="AA101" s="354">
        <f t="shared" si="29"/>
        <v>90438</v>
      </c>
      <c r="AB101" s="272">
        <v>64073</v>
      </c>
    </row>
    <row r="102" spans="1:28" ht="13.5">
      <c r="A102" s="245">
        <v>81</v>
      </c>
      <c r="B102" s="246" t="s">
        <v>144</v>
      </c>
      <c r="C102" s="247">
        <v>81</v>
      </c>
      <c r="D102" s="248">
        <v>55</v>
      </c>
      <c r="E102" s="249">
        <v>1377634.8</v>
      </c>
      <c r="F102" s="249">
        <v>199881</v>
      </c>
      <c r="G102" s="249">
        <v>69910</v>
      </c>
      <c r="H102" s="249">
        <f t="shared" si="19"/>
        <v>19250</v>
      </c>
      <c r="I102" s="249">
        <f t="shared" si="20"/>
        <v>89160</v>
      </c>
      <c r="J102" s="249">
        <v>69910</v>
      </c>
      <c r="K102" s="249">
        <f t="shared" si="21"/>
        <v>23650</v>
      </c>
      <c r="L102" s="249">
        <f t="shared" si="22"/>
        <v>93560</v>
      </c>
      <c r="M102" s="249">
        <f t="shared" si="23"/>
        <v>454600</v>
      </c>
      <c r="N102" s="249">
        <v>69910</v>
      </c>
      <c r="O102" s="250">
        <f t="shared" si="30"/>
        <v>489370</v>
      </c>
      <c r="P102" s="272"/>
      <c r="Q102" s="320"/>
      <c r="R102" s="249"/>
      <c r="S102" s="249">
        <f t="shared" si="31"/>
        <v>943970</v>
      </c>
      <c r="T102" s="250">
        <f t="shared" si="32"/>
        <v>744089</v>
      </c>
      <c r="U102" s="272">
        <f t="shared" si="25"/>
        <v>51210.314318735036</v>
      </c>
      <c r="V102" s="309">
        <v>11420</v>
      </c>
      <c r="W102" s="290">
        <f t="shared" si="26"/>
        <v>732669</v>
      </c>
      <c r="X102" s="290">
        <f t="shared" si="27"/>
        <v>26110.684433243543</v>
      </c>
      <c r="Y102" s="290">
        <f t="shared" si="28"/>
        <v>26111</v>
      </c>
      <c r="Z102" s="272">
        <v>51210.314318735036</v>
      </c>
      <c r="AA102" s="354">
        <f t="shared" si="29"/>
        <v>37531</v>
      </c>
      <c r="AB102" s="272">
        <v>22841</v>
      </c>
    </row>
    <row r="103" spans="1:28" ht="13.5">
      <c r="A103" s="245">
        <v>82</v>
      </c>
      <c r="B103" s="246" t="s">
        <v>145</v>
      </c>
      <c r="C103" s="247">
        <v>30</v>
      </c>
      <c r="D103" s="248">
        <v>20</v>
      </c>
      <c r="E103" s="249">
        <v>292797.5</v>
      </c>
      <c r="F103" s="249">
        <v>107440</v>
      </c>
      <c r="G103" s="249">
        <v>34888</v>
      </c>
      <c r="H103" s="249">
        <f t="shared" si="19"/>
        <v>7000</v>
      </c>
      <c r="I103" s="249">
        <f t="shared" si="20"/>
        <v>41888</v>
      </c>
      <c r="J103" s="249">
        <v>34888</v>
      </c>
      <c r="K103" s="249">
        <f t="shared" si="21"/>
        <v>8600</v>
      </c>
      <c r="L103" s="249">
        <f t="shared" si="22"/>
        <v>43488</v>
      </c>
      <c r="M103" s="249">
        <f t="shared" si="23"/>
        <v>212640</v>
      </c>
      <c r="N103" s="249">
        <v>34888</v>
      </c>
      <c r="O103" s="250">
        <f t="shared" si="30"/>
        <v>244216</v>
      </c>
      <c r="P103" s="272"/>
      <c r="Q103" s="320"/>
      <c r="R103" s="249"/>
      <c r="S103" s="249">
        <f t="shared" si="31"/>
        <v>456856</v>
      </c>
      <c r="T103" s="250">
        <f t="shared" si="32"/>
        <v>349416</v>
      </c>
      <c r="U103" s="272">
        <f t="shared" si="25"/>
        <v>24047.799642240538</v>
      </c>
      <c r="V103" s="309">
        <v>6971</v>
      </c>
      <c r="W103" s="290">
        <f t="shared" si="26"/>
        <v>342445</v>
      </c>
      <c r="X103" s="290">
        <f t="shared" si="27"/>
        <v>12203.973869157948</v>
      </c>
      <c r="Y103" s="290">
        <f t="shared" si="28"/>
        <v>12204</v>
      </c>
      <c r="Z103" s="272">
        <v>24047.799642240538</v>
      </c>
      <c r="AA103" s="354">
        <f t="shared" si="29"/>
        <v>19175</v>
      </c>
      <c r="AB103" s="272">
        <v>13942</v>
      </c>
    </row>
    <row r="104" spans="1:28" ht="13.5">
      <c r="A104" s="245">
        <v>83</v>
      </c>
      <c r="B104" s="246" t="s">
        <v>147</v>
      </c>
      <c r="C104" s="247">
        <v>73</v>
      </c>
      <c r="D104" s="248">
        <v>5</v>
      </c>
      <c r="E104" s="249">
        <v>1263153.8</v>
      </c>
      <c r="F104" s="249">
        <v>349489</v>
      </c>
      <c r="G104" s="249">
        <v>108837</v>
      </c>
      <c r="H104" s="249">
        <f t="shared" si="19"/>
        <v>1750</v>
      </c>
      <c r="I104" s="249">
        <f t="shared" si="20"/>
        <v>110587</v>
      </c>
      <c r="J104" s="249">
        <v>108837</v>
      </c>
      <c r="K104" s="249">
        <f t="shared" si="21"/>
        <v>2150</v>
      </c>
      <c r="L104" s="249">
        <f t="shared" si="22"/>
        <v>110987</v>
      </c>
      <c r="M104" s="249">
        <f t="shared" si="23"/>
        <v>553735</v>
      </c>
      <c r="N104" s="249">
        <v>108837</v>
      </c>
      <c r="O104" s="250">
        <f t="shared" si="30"/>
        <v>761859</v>
      </c>
      <c r="P104" s="272"/>
      <c r="Q104" s="320"/>
      <c r="R104" s="249"/>
      <c r="S104" s="249">
        <f t="shared" si="31"/>
        <v>1315594</v>
      </c>
      <c r="T104" s="250">
        <f t="shared" si="32"/>
        <v>966105</v>
      </c>
      <c r="U104" s="272">
        <f t="shared" si="25"/>
        <v>66490.08480827093</v>
      </c>
      <c r="V104" s="309">
        <v>138528</v>
      </c>
      <c r="W104" s="290">
        <f t="shared" si="26"/>
        <v>827577</v>
      </c>
      <c r="X104" s="290">
        <f t="shared" si="27"/>
        <v>29492.993276923673</v>
      </c>
      <c r="Y104" s="290">
        <f t="shared" si="28"/>
        <v>29493</v>
      </c>
      <c r="Z104" s="272">
        <v>66490.08480827093</v>
      </c>
      <c r="AA104" s="354">
        <f t="shared" si="29"/>
        <v>168021</v>
      </c>
      <c r="AB104" s="272">
        <v>277056</v>
      </c>
    </row>
    <row r="105" spans="1:28" ht="13.5">
      <c r="A105" s="245">
        <v>84</v>
      </c>
      <c r="B105" s="246" t="s">
        <v>148</v>
      </c>
      <c r="C105" s="247">
        <v>78</v>
      </c>
      <c r="D105" s="248">
        <v>78</v>
      </c>
      <c r="E105" s="249">
        <v>1073045</v>
      </c>
      <c r="F105" s="249">
        <v>192323</v>
      </c>
      <c r="G105" s="249">
        <v>79041</v>
      </c>
      <c r="H105" s="249">
        <f t="shared" si="19"/>
        <v>27300</v>
      </c>
      <c r="I105" s="249">
        <f t="shared" si="20"/>
        <v>106341</v>
      </c>
      <c r="J105" s="249">
        <v>79041</v>
      </c>
      <c r="K105" s="249">
        <f t="shared" si="21"/>
        <v>33540</v>
      </c>
      <c r="L105" s="249">
        <f t="shared" si="22"/>
        <v>112581</v>
      </c>
      <c r="M105" s="249">
        <f t="shared" si="23"/>
        <v>544185</v>
      </c>
      <c r="N105" s="249">
        <v>79041</v>
      </c>
      <c r="O105" s="250">
        <f t="shared" si="30"/>
        <v>553287</v>
      </c>
      <c r="P105" s="272"/>
      <c r="Q105" s="320"/>
      <c r="R105" s="249"/>
      <c r="S105" s="249">
        <f t="shared" si="31"/>
        <v>1097472</v>
      </c>
      <c r="T105" s="250">
        <f t="shared" si="32"/>
        <v>905149</v>
      </c>
      <c r="U105" s="272">
        <f t="shared" si="25"/>
        <v>62294.92009059225</v>
      </c>
      <c r="V105" s="309">
        <v>38414</v>
      </c>
      <c r="W105" s="290">
        <f t="shared" si="26"/>
        <v>866735</v>
      </c>
      <c r="X105" s="290">
        <f t="shared" si="27"/>
        <v>30888.496814042006</v>
      </c>
      <c r="Y105" s="290">
        <f t="shared" si="28"/>
        <v>30888</v>
      </c>
      <c r="Z105" s="272">
        <v>62294.92009059225</v>
      </c>
      <c r="AA105" s="354">
        <f t="shared" si="29"/>
        <v>69302</v>
      </c>
      <c r="AB105" s="272">
        <v>76828</v>
      </c>
    </row>
    <row r="106" spans="1:28" ht="13.5">
      <c r="A106" s="245">
        <v>85</v>
      </c>
      <c r="B106" s="246" t="s">
        <v>149</v>
      </c>
      <c r="C106" s="247">
        <v>52</v>
      </c>
      <c r="D106" s="248">
        <v>2</v>
      </c>
      <c r="E106" s="249">
        <v>714750</v>
      </c>
      <c r="F106" s="249">
        <v>219353</v>
      </c>
      <c r="G106" s="249">
        <v>42896</v>
      </c>
      <c r="H106" s="249">
        <f t="shared" si="19"/>
        <v>700</v>
      </c>
      <c r="I106" s="249">
        <f t="shared" si="20"/>
        <v>43596</v>
      </c>
      <c r="J106" s="249">
        <v>42896</v>
      </c>
      <c r="K106" s="249">
        <f t="shared" si="21"/>
        <v>860</v>
      </c>
      <c r="L106" s="249">
        <f t="shared" si="22"/>
        <v>43756</v>
      </c>
      <c r="M106" s="249">
        <f t="shared" si="23"/>
        <v>218300</v>
      </c>
      <c r="N106" s="249">
        <v>42896</v>
      </c>
      <c r="O106" s="250">
        <f t="shared" si="30"/>
        <v>300272</v>
      </c>
      <c r="P106" s="272"/>
      <c r="Q106" s="320"/>
      <c r="R106" s="249"/>
      <c r="S106" s="249">
        <f t="shared" si="31"/>
        <v>518572</v>
      </c>
      <c r="T106" s="250">
        <f t="shared" si="32"/>
        <v>299219</v>
      </c>
      <c r="U106" s="272">
        <f t="shared" si="25"/>
        <v>20593.0998041062</v>
      </c>
      <c r="V106" s="309">
        <v>72675</v>
      </c>
      <c r="W106" s="290">
        <f t="shared" si="26"/>
        <v>226544</v>
      </c>
      <c r="X106" s="290">
        <f t="shared" si="27"/>
        <v>8073.521459546842</v>
      </c>
      <c r="Y106" s="290">
        <f t="shared" si="28"/>
        <v>8074</v>
      </c>
      <c r="Z106" s="272">
        <v>20593.0998041062</v>
      </c>
      <c r="AA106" s="354">
        <f t="shared" si="29"/>
        <v>80749</v>
      </c>
      <c r="AB106" s="272">
        <v>145350</v>
      </c>
    </row>
    <row r="107" spans="1:28" ht="13.5">
      <c r="A107" s="245">
        <v>86</v>
      </c>
      <c r="B107" s="246" t="s">
        <v>150</v>
      </c>
      <c r="C107" s="247">
        <v>42</v>
      </c>
      <c r="D107" s="248">
        <v>42</v>
      </c>
      <c r="E107" s="249">
        <v>535543.7</v>
      </c>
      <c r="F107" s="249">
        <v>95697</v>
      </c>
      <c r="G107" s="249">
        <v>41825</v>
      </c>
      <c r="H107" s="249">
        <f t="shared" si="19"/>
        <v>14700</v>
      </c>
      <c r="I107" s="249">
        <f aca="true" t="shared" si="33" ref="I107:I112">G107+H107</f>
        <v>56525</v>
      </c>
      <c r="J107" s="249">
        <v>41825</v>
      </c>
      <c r="K107" s="249">
        <f t="shared" si="21"/>
        <v>18060</v>
      </c>
      <c r="L107" s="249">
        <f t="shared" si="22"/>
        <v>59885</v>
      </c>
      <c r="M107" s="249">
        <f t="shared" si="23"/>
        <v>289345</v>
      </c>
      <c r="N107" s="249">
        <v>41825</v>
      </c>
      <c r="O107" s="250">
        <f t="shared" si="30"/>
        <v>292775</v>
      </c>
      <c r="P107" s="272"/>
      <c r="Q107" s="320"/>
      <c r="R107" s="249"/>
      <c r="S107" s="249">
        <f t="shared" si="31"/>
        <v>582120</v>
      </c>
      <c r="T107" s="250">
        <f t="shared" si="32"/>
        <v>486423</v>
      </c>
      <c r="U107" s="272">
        <f t="shared" si="25"/>
        <v>33477.00976880729</v>
      </c>
      <c r="V107" s="309">
        <v>23879</v>
      </c>
      <c r="W107" s="290">
        <f t="shared" si="26"/>
        <v>462544</v>
      </c>
      <c r="X107" s="290">
        <f t="shared" si="27"/>
        <v>16484.033609297243</v>
      </c>
      <c r="Y107" s="290">
        <f t="shared" si="28"/>
        <v>16484</v>
      </c>
      <c r="Z107" s="272">
        <v>33477.00976880729</v>
      </c>
      <c r="AA107" s="354">
        <f t="shared" si="29"/>
        <v>40363</v>
      </c>
      <c r="AB107" s="272">
        <v>47758</v>
      </c>
    </row>
    <row r="108" spans="1:28" ht="13.5">
      <c r="A108" s="245">
        <v>87</v>
      </c>
      <c r="B108" s="246" t="s">
        <v>151</v>
      </c>
      <c r="C108" s="247">
        <v>276</v>
      </c>
      <c r="D108" s="248">
        <v>29</v>
      </c>
      <c r="E108" s="249">
        <v>1738987.6</v>
      </c>
      <c r="F108" s="249">
        <v>372260</v>
      </c>
      <c r="G108" s="249">
        <v>164664</v>
      </c>
      <c r="H108" s="249">
        <f t="shared" si="19"/>
        <v>10150</v>
      </c>
      <c r="I108" s="249">
        <f t="shared" si="33"/>
        <v>174814</v>
      </c>
      <c r="J108" s="249">
        <v>164664</v>
      </c>
      <c r="K108" s="249">
        <f t="shared" si="21"/>
        <v>12470</v>
      </c>
      <c r="L108" s="249">
        <f t="shared" si="22"/>
        <v>177134</v>
      </c>
      <c r="M108" s="249">
        <f t="shared" si="23"/>
        <v>878710</v>
      </c>
      <c r="N108" s="249">
        <v>164664</v>
      </c>
      <c r="O108" s="250">
        <f t="shared" si="30"/>
        <v>1152648</v>
      </c>
      <c r="P108" s="272"/>
      <c r="Q108" s="320"/>
      <c r="R108" s="249"/>
      <c r="S108" s="249">
        <f t="shared" si="31"/>
        <v>2031358</v>
      </c>
      <c r="T108" s="250">
        <f t="shared" si="32"/>
        <v>1659098</v>
      </c>
      <c r="U108" s="272">
        <f t="shared" si="25"/>
        <v>114183.82756039218</v>
      </c>
      <c r="V108" s="309">
        <v>80981</v>
      </c>
      <c r="W108" s="290">
        <f t="shared" si="26"/>
        <v>1578117</v>
      </c>
      <c r="X108" s="290">
        <f t="shared" si="27"/>
        <v>56240.56017893073</v>
      </c>
      <c r="Y108" s="290">
        <f t="shared" si="28"/>
        <v>56241</v>
      </c>
      <c r="Z108" s="272">
        <v>114183.82756039218</v>
      </c>
      <c r="AA108" s="354">
        <f t="shared" si="29"/>
        <v>137222</v>
      </c>
      <c r="AB108" s="272">
        <v>161962</v>
      </c>
    </row>
    <row r="109" spans="1:28" ht="13.5">
      <c r="A109" s="245">
        <v>88</v>
      </c>
      <c r="B109" s="246" t="s">
        <v>152</v>
      </c>
      <c r="C109" s="247">
        <v>320</v>
      </c>
      <c r="D109" s="248">
        <v>320</v>
      </c>
      <c r="E109" s="249">
        <v>5972933.5</v>
      </c>
      <c r="F109" s="249">
        <v>896943</v>
      </c>
      <c r="G109" s="249">
        <v>544098</v>
      </c>
      <c r="H109" s="249">
        <f t="shared" si="19"/>
        <v>112000</v>
      </c>
      <c r="I109" s="249">
        <f t="shared" si="33"/>
        <v>656098</v>
      </c>
      <c r="J109" s="249">
        <v>544098</v>
      </c>
      <c r="K109" s="249">
        <f t="shared" si="21"/>
        <v>137600</v>
      </c>
      <c r="L109" s="249">
        <f t="shared" si="22"/>
        <v>681698</v>
      </c>
      <c r="M109" s="249">
        <f t="shared" si="23"/>
        <v>3331690</v>
      </c>
      <c r="N109" s="249">
        <v>544098</v>
      </c>
      <c r="O109" s="250">
        <f t="shared" si="30"/>
        <v>3808686</v>
      </c>
      <c r="P109" s="272"/>
      <c r="Q109" s="320"/>
      <c r="R109" s="249"/>
      <c r="S109" s="249">
        <f t="shared" si="31"/>
        <v>7140376</v>
      </c>
      <c r="T109" s="250">
        <f t="shared" si="32"/>
        <v>6243433</v>
      </c>
      <c r="U109" s="272">
        <f t="shared" si="25"/>
        <v>429690.7579039105</v>
      </c>
      <c r="V109" s="309">
        <v>57399</v>
      </c>
      <c r="W109" s="290">
        <f t="shared" si="26"/>
        <v>6186034</v>
      </c>
      <c r="X109" s="290">
        <f t="shared" si="27"/>
        <v>220456.4157447842</v>
      </c>
      <c r="Y109" s="290">
        <f t="shared" si="28"/>
        <v>220456</v>
      </c>
      <c r="Z109" s="272">
        <v>429690.7579039105</v>
      </c>
      <c r="AA109" s="354">
        <f t="shared" si="29"/>
        <v>277855</v>
      </c>
      <c r="AB109" s="272">
        <v>114797</v>
      </c>
    </row>
    <row r="110" spans="1:28" ht="13.5">
      <c r="A110" s="245">
        <v>89</v>
      </c>
      <c r="B110" s="246" t="s">
        <v>153</v>
      </c>
      <c r="C110" s="247">
        <v>129</v>
      </c>
      <c r="D110" s="248">
        <v>115</v>
      </c>
      <c r="E110" s="249">
        <v>1404620.8</v>
      </c>
      <c r="F110" s="249">
        <v>227585</v>
      </c>
      <c r="G110" s="249">
        <v>146630</v>
      </c>
      <c r="H110" s="249">
        <f t="shared" si="19"/>
        <v>40250</v>
      </c>
      <c r="I110" s="249">
        <f t="shared" si="33"/>
        <v>186880</v>
      </c>
      <c r="J110" s="249">
        <v>146630</v>
      </c>
      <c r="K110" s="249">
        <f t="shared" si="21"/>
        <v>49450</v>
      </c>
      <c r="L110" s="249">
        <f t="shared" si="22"/>
        <v>196080</v>
      </c>
      <c r="M110" s="249">
        <f t="shared" si="23"/>
        <v>952800</v>
      </c>
      <c r="N110" s="249">
        <v>146630</v>
      </c>
      <c r="O110" s="250">
        <f t="shared" si="30"/>
        <v>1026410</v>
      </c>
      <c r="P110" s="272"/>
      <c r="Q110" s="320"/>
      <c r="R110" s="249"/>
      <c r="S110" s="249">
        <f t="shared" si="31"/>
        <v>1979210</v>
      </c>
      <c r="T110" s="250">
        <f t="shared" si="32"/>
        <v>1751625</v>
      </c>
      <c r="U110" s="272">
        <f t="shared" si="25"/>
        <v>120551.79799533961</v>
      </c>
      <c r="V110" s="309">
        <v>73120</v>
      </c>
      <c r="W110" s="290">
        <f t="shared" si="26"/>
        <v>1678505</v>
      </c>
      <c r="X110" s="290">
        <f t="shared" si="27"/>
        <v>59818.16396574913</v>
      </c>
      <c r="Y110" s="290">
        <f t="shared" si="28"/>
        <v>59818</v>
      </c>
      <c r="Z110" s="272">
        <v>120551.79799533961</v>
      </c>
      <c r="AA110" s="354">
        <f t="shared" si="29"/>
        <v>132938</v>
      </c>
      <c r="AB110" s="272">
        <v>146240</v>
      </c>
    </row>
    <row r="111" spans="1:28" ht="13.5">
      <c r="A111" s="245">
        <v>90</v>
      </c>
      <c r="B111" s="246" t="s">
        <v>154</v>
      </c>
      <c r="C111" s="247">
        <v>167</v>
      </c>
      <c r="D111" s="248">
        <v>161</v>
      </c>
      <c r="E111" s="249">
        <v>2588232.4</v>
      </c>
      <c r="F111" s="249">
        <v>415372</v>
      </c>
      <c r="G111" s="249">
        <v>252095</v>
      </c>
      <c r="H111" s="249">
        <f t="shared" si="19"/>
        <v>56350</v>
      </c>
      <c r="I111" s="249">
        <f t="shared" si="33"/>
        <v>308445</v>
      </c>
      <c r="J111" s="249">
        <v>252095</v>
      </c>
      <c r="K111" s="249">
        <f t="shared" si="21"/>
        <v>69230</v>
      </c>
      <c r="L111" s="249">
        <f t="shared" si="22"/>
        <v>321325</v>
      </c>
      <c r="M111" s="249">
        <f t="shared" si="23"/>
        <v>1567985</v>
      </c>
      <c r="N111" s="249">
        <v>252095</v>
      </c>
      <c r="O111" s="250">
        <f t="shared" si="30"/>
        <v>1764665</v>
      </c>
      <c r="P111" s="272"/>
      <c r="Q111" s="320"/>
      <c r="R111" s="249"/>
      <c r="S111" s="249">
        <f t="shared" si="31"/>
        <v>3332650</v>
      </c>
      <c r="T111" s="250">
        <f t="shared" si="32"/>
        <v>2917278</v>
      </c>
      <c r="U111" s="272">
        <f t="shared" si="25"/>
        <v>200775.34184100383</v>
      </c>
      <c r="V111" s="309">
        <v>9344</v>
      </c>
      <c r="W111" s="290">
        <f t="shared" si="26"/>
        <v>2907934</v>
      </c>
      <c r="X111" s="290">
        <f t="shared" si="27"/>
        <v>103632.26371895034</v>
      </c>
      <c r="Y111" s="290">
        <f t="shared" si="28"/>
        <v>103632</v>
      </c>
      <c r="Z111" s="272">
        <v>200775.34184100383</v>
      </c>
      <c r="AA111" s="354">
        <f t="shared" si="29"/>
        <v>112976</v>
      </c>
      <c r="AB111" s="272">
        <v>18688</v>
      </c>
    </row>
    <row r="112" spans="1:28" ht="14.25" thickBot="1">
      <c r="A112" s="245">
        <v>91</v>
      </c>
      <c r="B112" s="251" t="s">
        <v>162</v>
      </c>
      <c r="C112" s="252">
        <v>227</v>
      </c>
      <c r="D112" s="253">
        <v>9</v>
      </c>
      <c r="E112" s="254">
        <v>2232361</v>
      </c>
      <c r="F112" s="254">
        <v>376825</v>
      </c>
      <c r="G112" s="254">
        <v>203190</v>
      </c>
      <c r="H112" s="254">
        <f t="shared" si="19"/>
        <v>3150</v>
      </c>
      <c r="I112" s="254">
        <f t="shared" si="33"/>
        <v>206340</v>
      </c>
      <c r="J112" s="254">
        <v>203190</v>
      </c>
      <c r="K112" s="249">
        <f t="shared" si="21"/>
        <v>3870</v>
      </c>
      <c r="L112" s="249">
        <f t="shared" si="22"/>
        <v>207060</v>
      </c>
      <c r="M112" s="254">
        <f t="shared" si="23"/>
        <v>1033140</v>
      </c>
      <c r="N112" s="254">
        <v>203190</v>
      </c>
      <c r="O112" s="255">
        <f t="shared" si="30"/>
        <v>1422330</v>
      </c>
      <c r="P112" s="308"/>
      <c r="Q112" s="321"/>
      <c r="R112" s="254"/>
      <c r="S112" s="254">
        <f t="shared" si="31"/>
        <v>2455470</v>
      </c>
      <c r="T112" s="255">
        <f t="shared" si="32"/>
        <v>2078645</v>
      </c>
      <c r="U112" s="308">
        <f t="shared" si="25"/>
        <v>143058.2414295427</v>
      </c>
      <c r="V112" s="309">
        <v>30108</v>
      </c>
      <c r="W112" s="290">
        <f t="shared" si="26"/>
        <v>2048537</v>
      </c>
      <c r="X112" s="290">
        <f t="shared" si="27"/>
        <v>73005.27681234422</v>
      </c>
      <c r="Y112" s="290">
        <f t="shared" si="28"/>
        <v>73005</v>
      </c>
      <c r="Z112" s="308">
        <v>143058.2414295427</v>
      </c>
      <c r="AA112" s="355">
        <f t="shared" si="29"/>
        <v>103113</v>
      </c>
      <c r="AB112" s="308">
        <v>60217</v>
      </c>
    </row>
  </sheetData>
  <mergeCells count="7">
    <mergeCell ref="P1:R1"/>
    <mergeCell ref="J3:L3"/>
    <mergeCell ref="J2:L2"/>
    <mergeCell ref="P4:R5"/>
    <mergeCell ref="U2:AB3"/>
    <mergeCell ref="G2:I2"/>
    <mergeCell ref="G3:I3"/>
  </mergeCells>
  <printOptions horizontalCentered="1"/>
  <pageMargins left="0.1968503937007874" right="0.1968503937007874" top="0.984251968503937" bottom="0.5905511811023623" header="0.5118110236220472" footer="0.5118110236220472"/>
  <pageSetup orientation="portrait" paperSize="9" scale="85" r:id="rId1"/>
  <headerFooter alignWithMargins="0">
    <oddHeader>&amp;CFoaie lucru ajutoare
sociale şi de încălzire&amp;R&amp;D,&amp;T,&amp;F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pane xSplit="1" ySplit="1" topLeftCell="C2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1" sqref="A1:IV16384"/>
    </sheetView>
  </sheetViews>
  <sheetFormatPr defaultColWidth="9.140625" defaultRowHeight="12.75"/>
  <sheetData/>
  <printOptions horizontalCentered="1"/>
  <pageMargins left="0.7480314960629921" right="0.7480314960629921" top="0.984251968503937" bottom="0.984251968503937" header="0.5118110236220472" footer="0.5118110236220472"/>
  <pageSetup orientation="portrait" paperSize="9" scale="90" r:id="rId1"/>
  <headerFooter alignWithMargins="0">
    <oddHeader>&amp;CFOAIE LUCRU AJUTOARE SOCIALE ŞI DE ÎNCĂLZIRE
LUNA MARTIE 2004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B122"/>
  <sheetViews>
    <sheetView workbookViewId="0" topLeftCell="A7">
      <pane xSplit="2" ySplit="10" topLeftCell="AY107" activePane="bottomRight" state="frozen"/>
      <selection pane="topLeft" activeCell="A7" sqref="A7"/>
      <selection pane="topRight" activeCell="C7" sqref="C7"/>
      <selection pane="bottomLeft" activeCell="A17" sqref="A17"/>
      <selection pane="bottomRight" activeCell="AT120" sqref="AT120"/>
    </sheetView>
  </sheetViews>
  <sheetFormatPr defaultColWidth="9.140625" defaultRowHeight="12.75"/>
  <cols>
    <col min="2" max="2" width="14.8515625" style="0" bestFit="1" customWidth="1"/>
    <col min="3" max="4" width="14.8515625" style="0" customWidth="1"/>
    <col min="5" max="5" width="7.57421875" style="0" bestFit="1" customWidth="1"/>
    <col min="6" max="6" width="10.140625" style="0" bestFit="1" customWidth="1"/>
    <col min="9" max="9" width="10.140625" style="0" bestFit="1" customWidth="1"/>
    <col min="10" max="10" width="7.00390625" style="0" bestFit="1" customWidth="1"/>
    <col min="14" max="14" width="7.8515625" style="0" bestFit="1" customWidth="1"/>
    <col min="15" max="15" width="7.00390625" style="0" bestFit="1" customWidth="1"/>
    <col min="16" max="16" width="10.140625" style="0" bestFit="1" customWidth="1"/>
    <col min="19" max="19" width="10.140625" style="0" bestFit="1" customWidth="1"/>
    <col min="20" max="20" width="7.00390625" style="0" bestFit="1" customWidth="1"/>
    <col min="24" max="24" width="7.8515625" style="0" bestFit="1" customWidth="1"/>
    <col min="25" max="25" width="9.28125" style="0" bestFit="1" customWidth="1"/>
    <col min="26" max="26" width="10.140625" style="0" bestFit="1" customWidth="1"/>
    <col min="27" max="27" width="9.28125" style="0" bestFit="1" customWidth="1"/>
    <col min="28" max="29" width="10.140625" style="0" bestFit="1" customWidth="1"/>
    <col min="30" max="35" width="9.28125" style="0" bestFit="1" customWidth="1"/>
    <col min="36" max="36" width="10.140625" style="0" bestFit="1" customWidth="1"/>
    <col min="37" max="37" width="9.28125" style="0" bestFit="1" customWidth="1"/>
    <col min="38" max="39" width="10.140625" style="0" bestFit="1" customWidth="1"/>
    <col min="40" max="45" width="9.28125" style="0" bestFit="1" customWidth="1"/>
    <col min="46" max="46" width="10.140625" style="0" bestFit="1" customWidth="1"/>
    <col min="47" max="47" width="9.28125" style="0" bestFit="1" customWidth="1"/>
    <col min="48" max="49" width="10.140625" style="0" bestFit="1" customWidth="1"/>
    <col min="50" max="50" width="9.28125" style="0" bestFit="1" customWidth="1"/>
    <col min="51" max="51" width="7.7109375" style="0" bestFit="1" customWidth="1"/>
    <col min="52" max="55" width="9.28125" style="0" bestFit="1" customWidth="1"/>
    <col min="56" max="56" width="10.140625" style="0" bestFit="1" customWidth="1"/>
    <col min="57" max="57" width="9.28125" style="0" bestFit="1" customWidth="1"/>
    <col min="58" max="59" width="10.140625" style="0" bestFit="1" customWidth="1"/>
    <col min="60" max="67" width="9.28125" style="0" bestFit="1" customWidth="1"/>
    <col min="68" max="69" width="10.140625" style="0" bestFit="1" customWidth="1"/>
    <col min="70" max="77" width="9.28125" style="0" bestFit="1" customWidth="1"/>
    <col min="78" max="79" width="10.140625" style="0" bestFit="1" customWidth="1"/>
    <col min="80" max="87" width="9.28125" style="0" bestFit="1" customWidth="1"/>
    <col min="88" max="89" width="10.140625" style="0" bestFit="1" customWidth="1"/>
    <col min="90" max="97" width="9.28125" style="0" bestFit="1" customWidth="1"/>
    <col min="98" max="99" width="10.140625" style="0" bestFit="1" customWidth="1"/>
    <col min="100" max="107" width="9.28125" style="0" bestFit="1" customWidth="1"/>
    <col min="108" max="109" width="10.140625" style="0" bestFit="1" customWidth="1"/>
    <col min="110" max="117" width="9.28125" style="0" bestFit="1" customWidth="1"/>
    <col min="118" max="119" width="10.140625" style="0" bestFit="1" customWidth="1"/>
    <col min="120" max="125" width="9.28125" style="0" bestFit="1" customWidth="1"/>
    <col min="126" max="128" width="10.140625" style="0" bestFit="1" customWidth="1"/>
    <col min="129" max="132" width="9.28125" style="0" bestFit="1" customWidth="1"/>
  </cols>
  <sheetData>
    <row r="1" ht="12.75">
      <c r="A1" t="s">
        <v>210</v>
      </c>
    </row>
    <row r="2" ht="12.75">
      <c r="A2" t="s">
        <v>211</v>
      </c>
    </row>
    <row r="3" ht="12.75">
      <c r="A3" t="s">
        <v>212</v>
      </c>
    </row>
    <row r="7" ht="13.5" thickBot="1"/>
    <row r="8" spans="1:132" ht="13.5" thickBot="1">
      <c r="A8" s="154"/>
      <c r="B8" s="178"/>
      <c r="C8" s="178"/>
      <c r="D8" s="178"/>
      <c r="E8" s="365" t="s">
        <v>213</v>
      </c>
      <c r="F8" s="366"/>
      <c r="G8" s="366"/>
      <c r="H8" s="366"/>
      <c r="I8" s="366"/>
      <c r="J8" s="366"/>
      <c r="K8" s="366"/>
      <c r="L8" s="366"/>
      <c r="M8" s="366"/>
      <c r="N8" s="367"/>
      <c r="O8" s="365" t="s">
        <v>228</v>
      </c>
      <c r="P8" s="366"/>
      <c r="Q8" s="366"/>
      <c r="R8" s="366"/>
      <c r="S8" s="366"/>
      <c r="T8" s="366"/>
      <c r="U8" s="366"/>
      <c r="V8" s="366"/>
      <c r="W8" s="366"/>
      <c r="X8" s="367"/>
      <c r="Y8" s="365" t="s">
        <v>229</v>
      </c>
      <c r="Z8" s="366"/>
      <c r="AA8" s="366"/>
      <c r="AB8" s="366"/>
      <c r="AC8" s="366"/>
      <c r="AD8" s="366"/>
      <c r="AE8" s="366"/>
      <c r="AF8" s="366"/>
      <c r="AG8" s="366"/>
      <c r="AH8" s="367"/>
      <c r="AI8" s="365" t="s">
        <v>230</v>
      </c>
      <c r="AJ8" s="366"/>
      <c r="AK8" s="366"/>
      <c r="AL8" s="366"/>
      <c r="AM8" s="366"/>
      <c r="AN8" s="366"/>
      <c r="AO8" s="366"/>
      <c r="AP8" s="366"/>
      <c r="AQ8" s="366"/>
      <c r="AR8" s="367"/>
      <c r="AS8" s="365" t="s">
        <v>231</v>
      </c>
      <c r="AT8" s="366"/>
      <c r="AU8" s="366"/>
      <c r="AV8" s="366"/>
      <c r="AW8" s="366"/>
      <c r="AX8" s="366"/>
      <c r="AY8" s="366"/>
      <c r="AZ8" s="366"/>
      <c r="BA8" s="366"/>
      <c r="BB8" s="367"/>
      <c r="BC8" s="365" t="s">
        <v>232</v>
      </c>
      <c r="BD8" s="366"/>
      <c r="BE8" s="366"/>
      <c r="BF8" s="366"/>
      <c r="BG8" s="366"/>
      <c r="BH8" s="366"/>
      <c r="BI8" s="366"/>
      <c r="BJ8" s="366"/>
      <c r="BK8" s="366"/>
      <c r="BL8" s="367"/>
      <c r="BM8" s="365" t="s">
        <v>233</v>
      </c>
      <c r="BN8" s="366"/>
      <c r="BO8" s="366"/>
      <c r="BP8" s="366"/>
      <c r="BQ8" s="366"/>
      <c r="BR8" s="366"/>
      <c r="BS8" s="366"/>
      <c r="BT8" s="366"/>
      <c r="BU8" s="366"/>
      <c r="BV8" s="367"/>
      <c r="BW8" s="365" t="s">
        <v>234</v>
      </c>
      <c r="BX8" s="366"/>
      <c r="BY8" s="366"/>
      <c r="BZ8" s="366"/>
      <c r="CA8" s="366"/>
      <c r="CB8" s="366"/>
      <c r="CC8" s="366"/>
      <c r="CD8" s="366"/>
      <c r="CE8" s="366"/>
      <c r="CF8" s="367"/>
      <c r="CG8" s="365" t="s">
        <v>235</v>
      </c>
      <c r="CH8" s="366"/>
      <c r="CI8" s="366"/>
      <c r="CJ8" s="366"/>
      <c r="CK8" s="366"/>
      <c r="CL8" s="366"/>
      <c r="CM8" s="366"/>
      <c r="CN8" s="366"/>
      <c r="CO8" s="366"/>
      <c r="CP8" s="367"/>
      <c r="CQ8" s="365" t="s">
        <v>236</v>
      </c>
      <c r="CR8" s="366"/>
      <c r="CS8" s="366"/>
      <c r="CT8" s="366"/>
      <c r="CU8" s="366"/>
      <c r="CV8" s="366"/>
      <c r="CW8" s="366"/>
      <c r="CX8" s="366"/>
      <c r="CY8" s="366"/>
      <c r="CZ8" s="367"/>
      <c r="DA8" s="365" t="s">
        <v>237</v>
      </c>
      <c r="DB8" s="366"/>
      <c r="DC8" s="366"/>
      <c r="DD8" s="366"/>
      <c r="DE8" s="366"/>
      <c r="DF8" s="366"/>
      <c r="DG8" s="366"/>
      <c r="DH8" s="366"/>
      <c r="DI8" s="366"/>
      <c r="DJ8" s="367"/>
      <c r="DK8" s="365" t="s">
        <v>238</v>
      </c>
      <c r="DL8" s="366"/>
      <c r="DM8" s="366"/>
      <c r="DN8" s="366"/>
      <c r="DO8" s="366"/>
      <c r="DP8" s="366"/>
      <c r="DQ8" s="366"/>
      <c r="DR8" s="366"/>
      <c r="DS8" s="366"/>
      <c r="DT8" s="367"/>
      <c r="DU8" s="365" t="s">
        <v>239</v>
      </c>
      <c r="DV8" s="366"/>
      <c r="DW8" s="366"/>
      <c r="DX8" s="366"/>
      <c r="DY8" s="366"/>
      <c r="DZ8" s="366"/>
      <c r="EA8" s="366"/>
      <c r="EB8" s="367"/>
    </row>
    <row r="9" spans="1:132" ht="13.5" thickBot="1">
      <c r="A9" s="148"/>
      <c r="B9" s="179"/>
      <c r="C9" s="179"/>
      <c r="D9" s="179"/>
      <c r="E9" s="405" t="s">
        <v>214</v>
      </c>
      <c r="F9" s="406"/>
      <c r="G9" s="406"/>
      <c r="H9" s="406"/>
      <c r="I9" s="407"/>
      <c r="J9" s="398" t="s">
        <v>227</v>
      </c>
      <c r="K9" s="399"/>
      <c r="L9" s="399"/>
      <c r="M9" s="399"/>
      <c r="N9" s="400"/>
      <c r="O9" s="405" t="s">
        <v>214</v>
      </c>
      <c r="P9" s="406"/>
      <c r="Q9" s="406"/>
      <c r="R9" s="406"/>
      <c r="S9" s="407"/>
      <c r="T9" s="398" t="s">
        <v>227</v>
      </c>
      <c r="U9" s="399"/>
      <c r="V9" s="399"/>
      <c r="W9" s="399"/>
      <c r="X9" s="400"/>
      <c r="Y9" s="405" t="s">
        <v>214</v>
      </c>
      <c r="Z9" s="406"/>
      <c r="AA9" s="406"/>
      <c r="AB9" s="406"/>
      <c r="AC9" s="407"/>
      <c r="AD9" s="398" t="s">
        <v>227</v>
      </c>
      <c r="AE9" s="399"/>
      <c r="AF9" s="399"/>
      <c r="AG9" s="399"/>
      <c r="AH9" s="400"/>
      <c r="AI9" s="405" t="s">
        <v>214</v>
      </c>
      <c r="AJ9" s="406"/>
      <c r="AK9" s="406"/>
      <c r="AL9" s="406"/>
      <c r="AM9" s="407"/>
      <c r="AN9" s="398" t="s">
        <v>227</v>
      </c>
      <c r="AO9" s="399"/>
      <c r="AP9" s="399"/>
      <c r="AQ9" s="399"/>
      <c r="AR9" s="400"/>
      <c r="AS9" s="405" t="s">
        <v>214</v>
      </c>
      <c r="AT9" s="406"/>
      <c r="AU9" s="406"/>
      <c r="AV9" s="406"/>
      <c r="AW9" s="407"/>
      <c r="AX9" s="398" t="s">
        <v>227</v>
      </c>
      <c r="AY9" s="399"/>
      <c r="AZ9" s="399"/>
      <c r="BA9" s="399"/>
      <c r="BB9" s="400"/>
      <c r="BC9" s="405" t="s">
        <v>214</v>
      </c>
      <c r="BD9" s="406"/>
      <c r="BE9" s="406"/>
      <c r="BF9" s="406"/>
      <c r="BG9" s="407"/>
      <c r="BH9" s="398" t="s">
        <v>227</v>
      </c>
      <c r="BI9" s="399"/>
      <c r="BJ9" s="399"/>
      <c r="BK9" s="399"/>
      <c r="BL9" s="400"/>
      <c r="BM9" s="405" t="s">
        <v>214</v>
      </c>
      <c r="BN9" s="406"/>
      <c r="BO9" s="406"/>
      <c r="BP9" s="406"/>
      <c r="BQ9" s="407"/>
      <c r="BR9" s="398" t="s">
        <v>227</v>
      </c>
      <c r="BS9" s="399"/>
      <c r="BT9" s="399"/>
      <c r="BU9" s="399"/>
      <c r="BV9" s="400"/>
      <c r="BW9" s="405" t="s">
        <v>214</v>
      </c>
      <c r="BX9" s="406"/>
      <c r="BY9" s="406"/>
      <c r="BZ9" s="406"/>
      <c r="CA9" s="407"/>
      <c r="CB9" s="398" t="s">
        <v>227</v>
      </c>
      <c r="CC9" s="399"/>
      <c r="CD9" s="399"/>
      <c r="CE9" s="399"/>
      <c r="CF9" s="400"/>
      <c r="CG9" s="405" t="s">
        <v>214</v>
      </c>
      <c r="CH9" s="406"/>
      <c r="CI9" s="406"/>
      <c r="CJ9" s="406"/>
      <c r="CK9" s="407"/>
      <c r="CL9" s="398" t="s">
        <v>227</v>
      </c>
      <c r="CM9" s="399"/>
      <c r="CN9" s="399"/>
      <c r="CO9" s="399"/>
      <c r="CP9" s="400"/>
      <c r="CQ9" s="405" t="s">
        <v>214</v>
      </c>
      <c r="CR9" s="406"/>
      <c r="CS9" s="406"/>
      <c r="CT9" s="406"/>
      <c r="CU9" s="407"/>
      <c r="CV9" s="398" t="s">
        <v>227</v>
      </c>
      <c r="CW9" s="399"/>
      <c r="CX9" s="399"/>
      <c r="CY9" s="399"/>
      <c r="CZ9" s="400"/>
      <c r="DA9" s="405" t="s">
        <v>214</v>
      </c>
      <c r="DB9" s="406"/>
      <c r="DC9" s="406"/>
      <c r="DD9" s="406"/>
      <c r="DE9" s="407"/>
      <c r="DF9" s="398" t="s">
        <v>227</v>
      </c>
      <c r="DG9" s="399"/>
      <c r="DH9" s="399"/>
      <c r="DI9" s="399"/>
      <c r="DJ9" s="400"/>
      <c r="DK9" s="405" t="s">
        <v>214</v>
      </c>
      <c r="DL9" s="406"/>
      <c r="DM9" s="406"/>
      <c r="DN9" s="406"/>
      <c r="DO9" s="407"/>
      <c r="DP9" s="398" t="s">
        <v>227</v>
      </c>
      <c r="DQ9" s="399"/>
      <c r="DR9" s="399"/>
      <c r="DS9" s="399"/>
      <c r="DT9" s="400"/>
      <c r="DU9" s="405" t="s">
        <v>214</v>
      </c>
      <c r="DV9" s="406"/>
      <c r="DW9" s="406"/>
      <c r="DX9" s="407"/>
      <c r="DY9" s="398" t="s">
        <v>227</v>
      </c>
      <c r="DZ9" s="399"/>
      <c r="EA9" s="399"/>
      <c r="EB9" s="400"/>
    </row>
    <row r="10" spans="1:132" ht="12.75">
      <c r="A10" s="158" t="s">
        <v>28</v>
      </c>
      <c r="B10" s="180" t="s">
        <v>176</v>
      </c>
      <c r="C10" s="180" t="s">
        <v>243</v>
      </c>
      <c r="D10" s="180" t="s">
        <v>246</v>
      </c>
      <c r="E10" s="192" t="s">
        <v>215</v>
      </c>
      <c r="F10" s="192" t="s">
        <v>216</v>
      </c>
      <c r="G10" s="192" t="s">
        <v>218</v>
      </c>
      <c r="H10" s="192" t="s">
        <v>220</v>
      </c>
      <c r="I10" s="192" t="s">
        <v>218</v>
      </c>
      <c r="J10" s="188" t="s">
        <v>215</v>
      </c>
      <c r="K10" s="188" t="s">
        <v>216</v>
      </c>
      <c r="L10" s="188" t="s">
        <v>218</v>
      </c>
      <c r="M10" s="188" t="s">
        <v>220</v>
      </c>
      <c r="N10" s="189" t="s">
        <v>223</v>
      </c>
      <c r="O10" s="192" t="s">
        <v>215</v>
      </c>
      <c r="P10" s="192" t="s">
        <v>216</v>
      </c>
      <c r="Q10" s="192" t="s">
        <v>218</v>
      </c>
      <c r="R10" s="192" t="s">
        <v>220</v>
      </c>
      <c r="S10" s="192" t="s">
        <v>223</v>
      </c>
      <c r="T10" s="188" t="s">
        <v>215</v>
      </c>
      <c r="U10" s="188" t="s">
        <v>216</v>
      </c>
      <c r="V10" s="188" t="s">
        <v>218</v>
      </c>
      <c r="W10" s="188" t="s">
        <v>220</v>
      </c>
      <c r="X10" s="189" t="s">
        <v>223</v>
      </c>
      <c r="Y10" s="192" t="s">
        <v>215</v>
      </c>
      <c r="Z10" s="192" t="s">
        <v>216</v>
      </c>
      <c r="AA10" s="192" t="s">
        <v>218</v>
      </c>
      <c r="AB10" s="192" t="s">
        <v>220</v>
      </c>
      <c r="AC10" s="192" t="s">
        <v>223</v>
      </c>
      <c r="AD10" s="188" t="s">
        <v>215</v>
      </c>
      <c r="AE10" s="188" t="s">
        <v>216</v>
      </c>
      <c r="AF10" s="188" t="s">
        <v>218</v>
      </c>
      <c r="AG10" s="188" t="s">
        <v>220</v>
      </c>
      <c r="AH10" s="189" t="s">
        <v>223</v>
      </c>
      <c r="AI10" s="192" t="s">
        <v>215</v>
      </c>
      <c r="AJ10" s="192" t="s">
        <v>216</v>
      </c>
      <c r="AK10" s="192" t="s">
        <v>218</v>
      </c>
      <c r="AL10" s="192" t="s">
        <v>220</v>
      </c>
      <c r="AM10" s="192" t="s">
        <v>223</v>
      </c>
      <c r="AN10" s="188" t="s">
        <v>215</v>
      </c>
      <c r="AO10" s="188" t="s">
        <v>216</v>
      </c>
      <c r="AP10" s="188" t="s">
        <v>218</v>
      </c>
      <c r="AQ10" s="188" t="s">
        <v>220</v>
      </c>
      <c r="AR10" s="189" t="s">
        <v>223</v>
      </c>
      <c r="AS10" s="192" t="s">
        <v>215</v>
      </c>
      <c r="AT10" s="192" t="s">
        <v>216</v>
      </c>
      <c r="AU10" s="192" t="s">
        <v>218</v>
      </c>
      <c r="AV10" s="192" t="s">
        <v>220</v>
      </c>
      <c r="AW10" s="192" t="s">
        <v>223</v>
      </c>
      <c r="AX10" s="188" t="s">
        <v>215</v>
      </c>
      <c r="AY10" s="188" t="s">
        <v>216</v>
      </c>
      <c r="AZ10" s="188" t="s">
        <v>218</v>
      </c>
      <c r="BA10" s="188" t="s">
        <v>220</v>
      </c>
      <c r="BB10" s="189" t="s">
        <v>223</v>
      </c>
      <c r="BC10" s="192" t="s">
        <v>215</v>
      </c>
      <c r="BD10" s="192" t="s">
        <v>216</v>
      </c>
      <c r="BE10" s="192" t="s">
        <v>218</v>
      </c>
      <c r="BF10" s="192" t="s">
        <v>220</v>
      </c>
      <c r="BG10" s="192" t="s">
        <v>223</v>
      </c>
      <c r="BH10" s="188" t="s">
        <v>215</v>
      </c>
      <c r="BI10" s="188" t="s">
        <v>216</v>
      </c>
      <c r="BJ10" s="188" t="s">
        <v>218</v>
      </c>
      <c r="BK10" s="188" t="s">
        <v>220</v>
      </c>
      <c r="BL10" s="189" t="s">
        <v>223</v>
      </c>
      <c r="BM10" s="192" t="s">
        <v>215</v>
      </c>
      <c r="BN10" s="192" t="s">
        <v>216</v>
      </c>
      <c r="BO10" s="192" t="s">
        <v>218</v>
      </c>
      <c r="BP10" s="192" t="s">
        <v>220</v>
      </c>
      <c r="BQ10" s="192" t="s">
        <v>223</v>
      </c>
      <c r="BR10" s="188" t="s">
        <v>215</v>
      </c>
      <c r="BS10" s="188" t="s">
        <v>216</v>
      </c>
      <c r="BT10" s="188" t="s">
        <v>218</v>
      </c>
      <c r="BU10" s="188" t="s">
        <v>220</v>
      </c>
      <c r="BV10" s="189" t="s">
        <v>223</v>
      </c>
      <c r="BW10" s="192" t="s">
        <v>215</v>
      </c>
      <c r="BX10" s="192" t="s">
        <v>216</v>
      </c>
      <c r="BY10" s="192" t="s">
        <v>218</v>
      </c>
      <c r="BZ10" s="192" t="s">
        <v>220</v>
      </c>
      <c r="CA10" s="192" t="s">
        <v>223</v>
      </c>
      <c r="CB10" s="188" t="s">
        <v>215</v>
      </c>
      <c r="CC10" s="188" t="s">
        <v>216</v>
      </c>
      <c r="CD10" s="188" t="s">
        <v>218</v>
      </c>
      <c r="CE10" s="188" t="s">
        <v>220</v>
      </c>
      <c r="CF10" s="189" t="s">
        <v>223</v>
      </c>
      <c r="CG10" s="192" t="s">
        <v>215</v>
      </c>
      <c r="CH10" s="192" t="s">
        <v>216</v>
      </c>
      <c r="CI10" s="192" t="s">
        <v>218</v>
      </c>
      <c r="CJ10" s="192" t="s">
        <v>220</v>
      </c>
      <c r="CK10" s="192" t="s">
        <v>223</v>
      </c>
      <c r="CL10" s="188" t="s">
        <v>215</v>
      </c>
      <c r="CM10" s="188" t="s">
        <v>216</v>
      </c>
      <c r="CN10" s="188" t="s">
        <v>218</v>
      </c>
      <c r="CO10" s="188" t="s">
        <v>220</v>
      </c>
      <c r="CP10" s="189" t="s">
        <v>223</v>
      </c>
      <c r="CQ10" s="192" t="s">
        <v>215</v>
      </c>
      <c r="CR10" s="192" t="s">
        <v>216</v>
      </c>
      <c r="CS10" s="192" t="s">
        <v>218</v>
      </c>
      <c r="CT10" s="192" t="s">
        <v>220</v>
      </c>
      <c r="CU10" s="192" t="s">
        <v>223</v>
      </c>
      <c r="CV10" s="188" t="s">
        <v>215</v>
      </c>
      <c r="CW10" s="188" t="s">
        <v>216</v>
      </c>
      <c r="CX10" s="188" t="s">
        <v>218</v>
      </c>
      <c r="CY10" s="188" t="s">
        <v>220</v>
      </c>
      <c r="CZ10" s="189" t="s">
        <v>223</v>
      </c>
      <c r="DA10" s="192" t="s">
        <v>215</v>
      </c>
      <c r="DB10" s="192" t="s">
        <v>216</v>
      </c>
      <c r="DC10" s="192" t="s">
        <v>218</v>
      </c>
      <c r="DD10" s="192" t="s">
        <v>220</v>
      </c>
      <c r="DE10" s="192" t="s">
        <v>223</v>
      </c>
      <c r="DF10" s="188" t="s">
        <v>215</v>
      </c>
      <c r="DG10" s="188" t="s">
        <v>216</v>
      </c>
      <c r="DH10" s="188" t="s">
        <v>218</v>
      </c>
      <c r="DI10" s="188" t="s">
        <v>220</v>
      </c>
      <c r="DJ10" s="189" t="s">
        <v>223</v>
      </c>
      <c r="DK10" s="192" t="s">
        <v>215</v>
      </c>
      <c r="DL10" s="192" t="s">
        <v>216</v>
      </c>
      <c r="DM10" s="192" t="s">
        <v>218</v>
      </c>
      <c r="DN10" s="192" t="s">
        <v>220</v>
      </c>
      <c r="DO10" s="192" t="s">
        <v>223</v>
      </c>
      <c r="DP10" s="188" t="s">
        <v>215</v>
      </c>
      <c r="DQ10" s="188" t="s">
        <v>216</v>
      </c>
      <c r="DR10" s="188" t="s">
        <v>218</v>
      </c>
      <c r="DS10" s="188" t="s">
        <v>220</v>
      </c>
      <c r="DT10" s="189" t="s">
        <v>223</v>
      </c>
      <c r="DU10" s="192" t="s">
        <v>215</v>
      </c>
      <c r="DV10" s="192" t="s">
        <v>216</v>
      </c>
      <c r="DW10" s="192" t="s">
        <v>220</v>
      </c>
      <c r="DX10" s="192" t="s">
        <v>223</v>
      </c>
      <c r="DY10" s="188" t="s">
        <v>215</v>
      </c>
      <c r="DZ10" s="188" t="s">
        <v>216</v>
      </c>
      <c r="EA10" s="188" t="s">
        <v>220</v>
      </c>
      <c r="EB10" s="189" t="s">
        <v>223</v>
      </c>
    </row>
    <row r="11" spans="1:132" ht="12.75">
      <c r="A11" s="158" t="s">
        <v>182</v>
      </c>
      <c r="B11" s="179"/>
      <c r="C11" s="179" t="s">
        <v>244</v>
      </c>
      <c r="D11" s="179">
        <v>2004</v>
      </c>
      <c r="E11" s="193"/>
      <c r="F11" s="193" t="s">
        <v>217</v>
      </c>
      <c r="G11" s="193" t="s">
        <v>219</v>
      </c>
      <c r="H11" s="193" t="s">
        <v>221</v>
      </c>
      <c r="I11" s="193" t="s">
        <v>224</v>
      </c>
      <c r="J11" s="190"/>
      <c r="K11" s="190" t="s">
        <v>217</v>
      </c>
      <c r="L11" s="190" t="s">
        <v>219</v>
      </c>
      <c r="M11" s="190" t="s">
        <v>221</v>
      </c>
      <c r="N11" s="191" t="s">
        <v>224</v>
      </c>
      <c r="O11" s="193"/>
      <c r="P11" s="193" t="s">
        <v>217</v>
      </c>
      <c r="Q11" s="193" t="s">
        <v>219</v>
      </c>
      <c r="R11" s="193" t="s">
        <v>221</v>
      </c>
      <c r="S11" s="193" t="s">
        <v>224</v>
      </c>
      <c r="T11" s="190"/>
      <c r="U11" s="190" t="s">
        <v>217</v>
      </c>
      <c r="V11" s="190" t="s">
        <v>219</v>
      </c>
      <c r="W11" s="190" t="s">
        <v>221</v>
      </c>
      <c r="X11" s="191" t="s">
        <v>224</v>
      </c>
      <c r="Y11" s="193"/>
      <c r="Z11" s="193" t="s">
        <v>217</v>
      </c>
      <c r="AA11" s="193" t="s">
        <v>219</v>
      </c>
      <c r="AB11" s="193" t="s">
        <v>221</v>
      </c>
      <c r="AC11" s="193" t="s">
        <v>224</v>
      </c>
      <c r="AD11" s="190"/>
      <c r="AE11" s="190" t="s">
        <v>217</v>
      </c>
      <c r="AF11" s="190" t="s">
        <v>219</v>
      </c>
      <c r="AG11" s="190" t="s">
        <v>221</v>
      </c>
      <c r="AH11" s="191" t="s">
        <v>224</v>
      </c>
      <c r="AI11" s="193"/>
      <c r="AJ11" s="193" t="s">
        <v>217</v>
      </c>
      <c r="AK11" s="193" t="s">
        <v>219</v>
      </c>
      <c r="AL11" s="193" t="s">
        <v>221</v>
      </c>
      <c r="AM11" s="193" t="s">
        <v>224</v>
      </c>
      <c r="AN11" s="190"/>
      <c r="AO11" s="190" t="s">
        <v>217</v>
      </c>
      <c r="AP11" s="190" t="s">
        <v>219</v>
      </c>
      <c r="AQ11" s="190" t="s">
        <v>221</v>
      </c>
      <c r="AR11" s="191" t="s">
        <v>224</v>
      </c>
      <c r="AS11" s="193"/>
      <c r="AT11" s="193" t="s">
        <v>217</v>
      </c>
      <c r="AU11" s="193" t="s">
        <v>219</v>
      </c>
      <c r="AV11" s="193" t="s">
        <v>221</v>
      </c>
      <c r="AW11" s="193" t="s">
        <v>224</v>
      </c>
      <c r="AX11" s="190"/>
      <c r="AY11" s="190" t="s">
        <v>217</v>
      </c>
      <c r="AZ11" s="190" t="s">
        <v>219</v>
      </c>
      <c r="BA11" s="190" t="s">
        <v>221</v>
      </c>
      <c r="BB11" s="191" t="s">
        <v>224</v>
      </c>
      <c r="BC11" s="193"/>
      <c r="BD11" s="193" t="s">
        <v>217</v>
      </c>
      <c r="BE11" s="193" t="s">
        <v>219</v>
      </c>
      <c r="BF11" s="193" t="s">
        <v>221</v>
      </c>
      <c r="BG11" s="193" t="s">
        <v>224</v>
      </c>
      <c r="BH11" s="190"/>
      <c r="BI11" s="190" t="s">
        <v>217</v>
      </c>
      <c r="BJ11" s="190" t="s">
        <v>219</v>
      </c>
      <c r="BK11" s="190" t="s">
        <v>221</v>
      </c>
      <c r="BL11" s="191" t="s">
        <v>224</v>
      </c>
      <c r="BM11" s="193"/>
      <c r="BN11" s="193" t="s">
        <v>217</v>
      </c>
      <c r="BO11" s="193" t="s">
        <v>219</v>
      </c>
      <c r="BP11" s="193" t="s">
        <v>221</v>
      </c>
      <c r="BQ11" s="193" t="s">
        <v>224</v>
      </c>
      <c r="BR11" s="190"/>
      <c r="BS11" s="190" t="s">
        <v>217</v>
      </c>
      <c r="BT11" s="190" t="s">
        <v>219</v>
      </c>
      <c r="BU11" s="190" t="s">
        <v>221</v>
      </c>
      <c r="BV11" s="191" t="s">
        <v>224</v>
      </c>
      <c r="BW11" s="193"/>
      <c r="BX11" s="193" t="s">
        <v>217</v>
      </c>
      <c r="BY11" s="193" t="s">
        <v>219</v>
      </c>
      <c r="BZ11" s="193" t="s">
        <v>221</v>
      </c>
      <c r="CA11" s="193" t="s">
        <v>224</v>
      </c>
      <c r="CB11" s="190"/>
      <c r="CC11" s="190" t="s">
        <v>217</v>
      </c>
      <c r="CD11" s="190" t="s">
        <v>219</v>
      </c>
      <c r="CE11" s="190" t="s">
        <v>221</v>
      </c>
      <c r="CF11" s="191" t="s">
        <v>224</v>
      </c>
      <c r="CG11" s="193"/>
      <c r="CH11" s="193" t="s">
        <v>217</v>
      </c>
      <c r="CI11" s="193" t="s">
        <v>219</v>
      </c>
      <c r="CJ11" s="193" t="s">
        <v>221</v>
      </c>
      <c r="CK11" s="193" t="s">
        <v>224</v>
      </c>
      <c r="CL11" s="190"/>
      <c r="CM11" s="190" t="s">
        <v>217</v>
      </c>
      <c r="CN11" s="190" t="s">
        <v>219</v>
      </c>
      <c r="CO11" s="190" t="s">
        <v>221</v>
      </c>
      <c r="CP11" s="191" t="s">
        <v>224</v>
      </c>
      <c r="CQ11" s="193"/>
      <c r="CR11" s="193" t="s">
        <v>217</v>
      </c>
      <c r="CS11" s="193" t="s">
        <v>219</v>
      </c>
      <c r="CT11" s="193" t="s">
        <v>221</v>
      </c>
      <c r="CU11" s="193" t="s">
        <v>224</v>
      </c>
      <c r="CV11" s="190"/>
      <c r="CW11" s="190" t="s">
        <v>217</v>
      </c>
      <c r="CX11" s="190" t="s">
        <v>219</v>
      </c>
      <c r="CY11" s="190" t="s">
        <v>221</v>
      </c>
      <c r="CZ11" s="191" t="s">
        <v>224</v>
      </c>
      <c r="DA11" s="193"/>
      <c r="DB11" s="193" t="s">
        <v>217</v>
      </c>
      <c r="DC11" s="193" t="s">
        <v>219</v>
      </c>
      <c r="DD11" s="193" t="s">
        <v>221</v>
      </c>
      <c r="DE11" s="193" t="s">
        <v>224</v>
      </c>
      <c r="DF11" s="190"/>
      <c r="DG11" s="190" t="s">
        <v>217</v>
      </c>
      <c r="DH11" s="190" t="s">
        <v>219</v>
      </c>
      <c r="DI11" s="190" t="s">
        <v>221</v>
      </c>
      <c r="DJ11" s="191" t="s">
        <v>224</v>
      </c>
      <c r="DK11" s="193"/>
      <c r="DL11" s="193" t="s">
        <v>217</v>
      </c>
      <c r="DM11" s="193" t="s">
        <v>219</v>
      </c>
      <c r="DN11" s="193" t="s">
        <v>221</v>
      </c>
      <c r="DO11" s="193" t="s">
        <v>224</v>
      </c>
      <c r="DP11" s="190"/>
      <c r="DQ11" s="190" t="s">
        <v>217</v>
      </c>
      <c r="DR11" s="190" t="s">
        <v>219</v>
      </c>
      <c r="DS11" s="190" t="s">
        <v>221</v>
      </c>
      <c r="DT11" s="191" t="s">
        <v>224</v>
      </c>
      <c r="DU11" s="193"/>
      <c r="DV11" s="193" t="s">
        <v>217</v>
      </c>
      <c r="DW11" s="193" t="s">
        <v>221</v>
      </c>
      <c r="DX11" s="193" t="s">
        <v>224</v>
      </c>
      <c r="DY11" s="190"/>
      <c r="DZ11" s="190" t="s">
        <v>217</v>
      </c>
      <c r="EA11" s="190" t="s">
        <v>221</v>
      </c>
      <c r="EB11" s="191" t="s">
        <v>224</v>
      </c>
    </row>
    <row r="12" spans="1:132" ht="12.75">
      <c r="A12" s="148"/>
      <c r="B12" s="179"/>
      <c r="C12" s="179" t="s">
        <v>245</v>
      </c>
      <c r="D12" s="179"/>
      <c r="E12" s="193"/>
      <c r="F12" s="193"/>
      <c r="G12" s="193"/>
      <c r="H12" s="193" t="s">
        <v>222</v>
      </c>
      <c r="I12" s="193" t="s">
        <v>225</v>
      </c>
      <c r="J12" s="190"/>
      <c r="K12" s="190"/>
      <c r="L12" s="190"/>
      <c r="M12" s="190" t="s">
        <v>222</v>
      </c>
      <c r="N12" s="191" t="s">
        <v>225</v>
      </c>
      <c r="O12" s="193"/>
      <c r="P12" s="193"/>
      <c r="Q12" s="193"/>
      <c r="R12" s="193" t="s">
        <v>222</v>
      </c>
      <c r="S12" s="193" t="s">
        <v>225</v>
      </c>
      <c r="T12" s="190"/>
      <c r="U12" s="190"/>
      <c r="V12" s="190"/>
      <c r="W12" s="190" t="s">
        <v>222</v>
      </c>
      <c r="X12" s="191" t="s">
        <v>225</v>
      </c>
      <c r="Y12" s="193"/>
      <c r="Z12" s="193"/>
      <c r="AA12" s="193"/>
      <c r="AB12" s="193" t="s">
        <v>222</v>
      </c>
      <c r="AC12" s="193" t="s">
        <v>225</v>
      </c>
      <c r="AD12" s="190"/>
      <c r="AE12" s="190"/>
      <c r="AF12" s="190"/>
      <c r="AG12" s="190" t="s">
        <v>222</v>
      </c>
      <c r="AH12" s="191" t="s">
        <v>225</v>
      </c>
      <c r="AI12" s="193"/>
      <c r="AJ12" s="193"/>
      <c r="AK12" s="193"/>
      <c r="AL12" s="193" t="s">
        <v>222</v>
      </c>
      <c r="AM12" s="193" t="s">
        <v>225</v>
      </c>
      <c r="AN12" s="190"/>
      <c r="AO12" s="190"/>
      <c r="AP12" s="190"/>
      <c r="AQ12" s="190" t="s">
        <v>222</v>
      </c>
      <c r="AR12" s="191" t="s">
        <v>225</v>
      </c>
      <c r="AS12" s="193"/>
      <c r="AT12" s="193"/>
      <c r="AU12" s="193"/>
      <c r="AV12" s="193" t="s">
        <v>222</v>
      </c>
      <c r="AW12" s="193" t="s">
        <v>225</v>
      </c>
      <c r="AX12" s="190"/>
      <c r="AY12" s="190"/>
      <c r="AZ12" s="190"/>
      <c r="BA12" s="190" t="s">
        <v>222</v>
      </c>
      <c r="BB12" s="191" t="s">
        <v>225</v>
      </c>
      <c r="BC12" s="193"/>
      <c r="BD12" s="193"/>
      <c r="BE12" s="193"/>
      <c r="BF12" s="193" t="s">
        <v>222</v>
      </c>
      <c r="BG12" s="193" t="s">
        <v>225</v>
      </c>
      <c r="BH12" s="190"/>
      <c r="BI12" s="190"/>
      <c r="BJ12" s="190"/>
      <c r="BK12" s="190" t="s">
        <v>222</v>
      </c>
      <c r="BL12" s="191" t="s">
        <v>225</v>
      </c>
      <c r="BM12" s="193"/>
      <c r="BN12" s="193"/>
      <c r="BO12" s="193"/>
      <c r="BP12" s="193" t="s">
        <v>222</v>
      </c>
      <c r="BQ12" s="193" t="s">
        <v>225</v>
      </c>
      <c r="BR12" s="190"/>
      <c r="BS12" s="190"/>
      <c r="BT12" s="190"/>
      <c r="BU12" s="190" t="s">
        <v>222</v>
      </c>
      <c r="BV12" s="191" t="s">
        <v>225</v>
      </c>
      <c r="BW12" s="193"/>
      <c r="BX12" s="193"/>
      <c r="BY12" s="193"/>
      <c r="BZ12" s="193" t="s">
        <v>222</v>
      </c>
      <c r="CA12" s="193" t="s">
        <v>225</v>
      </c>
      <c r="CB12" s="190"/>
      <c r="CC12" s="190"/>
      <c r="CD12" s="190"/>
      <c r="CE12" s="190" t="s">
        <v>222</v>
      </c>
      <c r="CF12" s="191" t="s">
        <v>225</v>
      </c>
      <c r="CG12" s="193"/>
      <c r="CH12" s="193"/>
      <c r="CI12" s="193"/>
      <c r="CJ12" s="193" t="s">
        <v>222</v>
      </c>
      <c r="CK12" s="193" t="s">
        <v>225</v>
      </c>
      <c r="CL12" s="190"/>
      <c r="CM12" s="190"/>
      <c r="CN12" s="190"/>
      <c r="CO12" s="190" t="s">
        <v>222</v>
      </c>
      <c r="CP12" s="191" t="s">
        <v>225</v>
      </c>
      <c r="CQ12" s="193"/>
      <c r="CR12" s="193"/>
      <c r="CS12" s="193"/>
      <c r="CT12" s="193" t="s">
        <v>222</v>
      </c>
      <c r="CU12" s="193" t="s">
        <v>225</v>
      </c>
      <c r="CV12" s="190"/>
      <c r="CW12" s="190"/>
      <c r="CX12" s="190"/>
      <c r="CY12" s="190" t="s">
        <v>222</v>
      </c>
      <c r="CZ12" s="191" t="s">
        <v>225</v>
      </c>
      <c r="DA12" s="193"/>
      <c r="DB12" s="193"/>
      <c r="DC12" s="193"/>
      <c r="DD12" s="193" t="s">
        <v>222</v>
      </c>
      <c r="DE12" s="193" t="s">
        <v>225</v>
      </c>
      <c r="DF12" s="190"/>
      <c r="DG12" s="190"/>
      <c r="DH12" s="190"/>
      <c r="DI12" s="190" t="s">
        <v>222</v>
      </c>
      <c r="DJ12" s="191" t="s">
        <v>225</v>
      </c>
      <c r="DK12" s="193"/>
      <c r="DL12" s="193"/>
      <c r="DM12" s="193"/>
      <c r="DN12" s="193" t="s">
        <v>222</v>
      </c>
      <c r="DO12" s="193" t="s">
        <v>225</v>
      </c>
      <c r="DP12" s="190"/>
      <c r="DQ12" s="190"/>
      <c r="DR12" s="190"/>
      <c r="DS12" s="190" t="s">
        <v>222</v>
      </c>
      <c r="DT12" s="191" t="s">
        <v>225</v>
      </c>
      <c r="DU12" s="193"/>
      <c r="DV12" s="193"/>
      <c r="DW12" s="193" t="s">
        <v>222</v>
      </c>
      <c r="DX12" s="193" t="s">
        <v>225</v>
      </c>
      <c r="DY12" s="190"/>
      <c r="DZ12" s="190"/>
      <c r="EA12" s="190" t="s">
        <v>222</v>
      </c>
      <c r="EB12" s="191" t="s">
        <v>225</v>
      </c>
    </row>
    <row r="13" spans="1:132" ht="12.75">
      <c r="A13" s="148"/>
      <c r="B13" s="179"/>
      <c r="C13" s="179"/>
      <c r="D13" s="179"/>
      <c r="E13" s="193"/>
      <c r="F13" s="193"/>
      <c r="G13" s="193"/>
      <c r="H13" s="193" t="s">
        <v>240</v>
      </c>
      <c r="I13" s="193" t="s">
        <v>226</v>
      </c>
      <c r="J13" s="190"/>
      <c r="K13" s="190"/>
      <c r="L13" s="190"/>
      <c r="M13" s="190"/>
      <c r="N13" s="191" t="s">
        <v>226</v>
      </c>
      <c r="O13" s="193"/>
      <c r="P13" s="193"/>
      <c r="Q13" s="193"/>
      <c r="R13" s="193"/>
      <c r="S13" s="193" t="s">
        <v>226</v>
      </c>
      <c r="T13" s="190"/>
      <c r="U13" s="190"/>
      <c r="V13" s="190"/>
      <c r="W13" s="190"/>
      <c r="X13" s="191" t="s">
        <v>226</v>
      </c>
      <c r="Y13" s="193"/>
      <c r="Z13" s="193"/>
      <c r="AA13" s="193"/>
      <c r="AB13" s="193"/>
      <c r="AC13" s="193" t="s">
        <v>226</v>
      </c>
      <c r="AD13" s="190"/>
      <c r="AE13" s="190"/>
      <c r="AF13" s="190"/>
      <c r="AG13" s="190"/>
      <c r="AH13" s="191" t="s">
        <v>226</v>
      </c>
      <c r="AI13" s="193"/>
      <c r="AJ13" s="193"/>
      <c r="AK13" s="193"/>
      <c r="AL13" s="193"/>
      <c r="AM13" s="193" t="s">
        <v>226</v>
      </c>
      <c r="AN13" s="190"/>
      <c r="AO13" s="190"/>
      <c r="AP13" s="190"/>
      <c r="AQ13" s="190"/>
      <c r="AR13" s="191" t="s">
        <v>226</v>
      </c>
      <c r="AS13" s="193"/>
      <c r="AT13" s="193"/>
      <c r="AU13" s="193"/>
      <c r="AV13" s="193"/>
      <c r="AW13" s="193" t="s">
        <v>226</v>
      </c>
      <c r="AX13" s="190"/>
      <c r="AY13" s="190"/>
      <c r="AZ13" s="190"/>
      <c r="BA13" s="190"/>
      <c r="BB13" s="191" t="s">
        <v>226</v>
      </c>
      <c r="BC13" s="193"/>
      <c r="BD13" s="193"/>
      <c r="BE13" s="193"/>
      <c r="BF13" s="193"/>
      <c r="BG13" s="193" t="s">
        <v>226</v>
      </c>
      <c r="BH13" s="190"/>
      <c r="BI13" s="190"/>
      <c r="BJ13" s="190"/>
      <c r="BK13" s="190"/>
      <c r="BL13" s="191" t="s">
        <v>226</v>
      </c>
      <c r="BM13" s="193"/>
      <c r="BN13" s="193"/>
      <c r="BO13" s="193"/>
      <c r="BP13" s="193"/>
      <c r="BQ13" s="193" t="s">
        <v>226</v>
      </c>
      <c r="BR13" s="190"/>
      <c r="BS13" s="190"/>
      <c r="BT13" s="190"/>
      <c r="BU13" s="190"/>
      <c r="BV13" s="191" t="s">
        <v>226</v>
      </c>
      <c r="BW13" s="193"/>
      <c r="BX13" s="193"/>
      <c r="BY13" s="193"/>
      <c r="BZ13" s="193"/>
      <c r="CA13" s="193" t="s">
        <v>226</v>
      </c>
      <c r="CB13" s="190"/>
      <c r="CC13" s="190"/>
      <c r="CD13" s="190"/>
      <c r="CE13" s="190"/>
      <c r="CF13" s="191" t="s">
        <v>226</v>
      </c>
      <c r="CG13" s="193"/>
      <c r="CH13" s="193"/>
      <c r="CI13" s="193"/>
      <c r="CJ13" s="193"/>
      <c r="CK13" s="193" t="s">
        <v>226</v>
      </c>
      <c r="CL13" s="190"/>
      <c r="CM13" s="190"/>
      <c r="CN13" s="190"/>
      <c r="CO13" s="190"/>
      <c r="CP13" s="191" t="s">
        <v>226</v>
      </c>
      <c r="CQ13" s="193"/>
      <c r="CR13" s="193"/>
      <c r="CS13" s="193"/>
      <c r="CT13" s="193"/>
      <c r="CU13" s="193" t="s">
        <v>226</v>
      </c>
      <c r="CV13" s="190"/>
      <c r="CW13" s="190"/>
      <c r="CX13" s="190"/>
      <c r="CY13" s="190"/>
      <c r="CZ13" s="191" t="s">
        <v>226</v>
      </c>
      <c r="DA13" s="193"/>
      <c r="DB13" s="193"/>
      <c r="DC13" s="193"/>
      <c r="DD13" s="193"/>
      <c r="DE13" s="193" t="s">
        <v>226</v>
      </c>
      <c r="DF13" s="190"/>
      <c r="DG13" s="190"/>
      <c r="DH13" s="190"/>
      <c r="DI13" s="190"/>
      <c r="DJ13" s="191" t="s">
        <v>226</v>
      </c>
      <c r="DK13" s="193"/>
      <c r="DL13" s="193"/>
      <c r="DM13" s="193"/>
      <c r="DN13" s="193"/>
      <c r="DO13" s="193" t="s">
        <v>226</v>
      </c>
      <c r="DP13" s="190"/>
      <c r="DQ13" s="190"/>
      <c r="DR13" s="190"/>
      <c r="DS13" s="190"/>
      <c r="DT13" s="191" t="s">
        <v>226</v>
      </c>
      <c r="DU13" s="193"/>
      <c r="DV13" s="193"/>
      <c r="DW13" s="193"/>
      <c r="DX13" s="193" t="s">
        <v>226</v>
      </c>
      <c r="DY13" s="190"/>
      <c r="DZ13" s="190"/>
      <c r="EA13" s="190"/>
      <c r="EB13" s="191" t="s">
        <v>226</v>
      </c>
    </row>
    <row r="14" spans="1:132" ht="12.75">
      <c r="A14" s="148"/>
      <c r="B14" s="179"/>
      <c r="C14" s="179"/>
      <c r="D14" s="179"/>
      <c r="E14" s="194"/>
      <c r="F14" s="194"/>
      <c r="G14" s="194"/>
      <c r="H14" s="194"/>
      <c r="I14" s="194"/>
      <c r="J14" s="185"/>
      <c r="K14" s="185"/>
      <c r="L14" s="185"/>
      <c r="M14" s="185"/>
      <c r="N14" s="183"/>
      <c r="O14" s="194"/>
      <c r="P14" s="194"/>
      <c r="Q14" s="194"/>
      <c r="R14" s="194"/>
      <c r="S14" s="194"/>
      <c r="T14" s="185"/>
      <c r="U14" s="185"/>
      <c r="V14" s="185"/>
      <c r="W14" s="185"/>
      <c r="X14" s="183"/>
      <c r="Y14" s="194"/>
      <c r="Z14" s="194"/>
      <c r="AA14" s="194"/>
      <c r="AB14" s="194"/>
      <c r="AC14" s="194"/>
      <c r="AD14" s="185"/>
      <c r="AE14" s="185"/>
      <c r="AF14" s="185"/>
      <c r="AG14" s="185"/>
      <c r="AH14" s="183"/>
      <c r="AI14" s="194"/>
      <c r="AJ14" s="194"/>
      <c r="AK14" s="194"/>
      <c r="AL14" s="194"/>
      <c r="AM14" s="194"/>
      <c r="AN14" s="185"/>
      <c r="AO14" s="185"/>
      <c r="AP14" s="185"/>
      <c r="AQ14" s="185"/>
      <c r="AR14" s="183"/>
      <c r="AS14" s="194"/>
      <c r="AT14" s="194"/>
      <c r="AU14" s="194"/>
      <c r="AV14" s="194"/>
      <c r="AW14" s="194"/>
      <c r="AX14" s="185"/>
      <c r="AY14" s="185"/>
      <c r="AZ14" s="185"/>
      <c r="BA14" s="185"/>
      <c r="BB14" s="183"/>
      <c r="BC14" s="194"/>
      <c r="BD14" s="194"/>
      <c r="BE14" s="194"/>
      <c r="BF14" s="194"/>
      <c r="BG14" s="194"/>
      <c r="BH14" s="185"/>
      <c r="BI14" s="185"/>
      <c r="BJ14" s="185"/>
      <c r="BK14" s="185"/>
      <c r="BL14" s="183"/>
      <c r="BM14" s="194"/>
      <c r="BN14" s="194"/>
      <c r="BO14" s="194"/>
      <c r="BP14" s="194"/>
      <c r="BQ14" s="194"/>
      <c r="BR14" s="185"/>
      <c r="BS14" s="185"/>
      <c r="BT14" s="185"/>
      <c r="BU14" s="185"/>
      <c r="BV14" s="183"/>
      <c r="BW14" s="194"/>
      <c r="BX14" s="194"/>
      <c r="BY14" s="194"/>
      <c r="BZ14" s="194"/>
      <c r="CA14" s="194"/>
      <c r="CB14" s="185"/>
      <c r="CC14" s="185"/>
      <c r="CD14" s="185"/>
      <c r="CE14" s="185"/>
      <c r="CF14" s="183"/>
      <c r="CG14" s="194"/>
      <c r="CH14" s="194"/>
      <c r="CI14" s="194"/>
      <c r="CJ14" s="194"/>
      <c r="CK14" s="194"/>
      <c r="CL14" s="185"/>
      <c r="CM14" s="185"/>
      <c r="CN14" s="185"/>
      <c r="CO14" s="185"/>
      <c r="CP14" s="183"/>
      <c r="CQ14" s="194"/>
      <c r="CR14" s="194"/>
      <c r="CS14" s="194"/>
      <c r="CT14" s="194"/>
      <c r="CU14" s="194"/>
      <c r="CV14" s="185"/>
      <c r="CW14" s="185"/>
      <c r="CX14" s="185"/>
      <c r="CY14" s="185"/>
      <c r="CZ14" s="183"/>
      <c r="DA14" s="194"/>
      <c r="DB14" s="194"/>
      <c r="DC14" s="194"/>
      <c r="DD14" s="194"/>
      <c r="DE14" s="194"/>
      <c r="DF14" s="185"/>
      <c r="DG14" s="185"/>
      <c r="DH14" s="185"/>
      <c r="DI14" s="185"/>
      <c r="DJ14" s="183"/>
      <c r="DK14" s="194"/>
      <c r="DL14" s="194"/>
      <c r="DM14" s="194"/>
      <c r="DN14" s="194"/>
      <c r="DO14" s="194"/>
      <c r="DP14" s="185"/>
      <c r="DQ14" s="185"/>
      <c r="DR14" s="185"/>
      <c r="DS14" s="185"/>
      <c r="DT14" s="183"/>
      <c r="DU14" s="194"/>
      <c r="DV14" s="194"/>
      <c r="DW14" s="194"/>
      <c r="DX14" s="194"/>
      <c r="DY14" s="185"/>
      <c r="DZ14" s="185"/>
      <c r="EA14" s="185"/>
      <c r="EB14" s="183"/>
    </row>
    <row r="15" spans="1:132" ht="13.5" thickBot="1">
      <c r="A15" s="148"/>
      <c r="B15" s="179"/>
      <c r="C15" s="179"/>
      <c r="D15" s="179"/>
      <c r="E15" s="195"/>
      <c r="F15" s="195"/>
      <c r="G15" s="195"/>
      <c r="H15" s="195"/>
      <c r="I15" s="195"/>
      <c r="J15" s="186"/>
      <c r="K15" s="186"/>
      <c r="L15" s="186"/>
      <c r="M15" s="186"/>
      <c r="N15" s="184"/>
      <c r="O15" s="195"/>
      <c r="P15" s="195"/>
      <c r="Q15" s="195"/>
      <c r="R15" s="195"/>
      <c r="S15" s="195"/>
      <c r="T15" s="186"/>
      <c r="U15" s="186"/>
      <c r="V15" s="186"/>
      <c r="W15" s="186"/>
      <c r="X15" s="184"/>
      <c r="Y15" s="195"/>
      <c r="Z15" s="195"/>
      <c r="AA15" s="195"/>
      <c r="AB15" s="195"/>
      <c r="AC15" s="195"/>
      <c r="AD15" s="186"/>
      <c r="AE15" s="186"/>
      <c r="AF15" s="186"/>
      <c r="AG15" s="186"/>
      <c r="AH15" s="184"/>
      <c r="AI15" s="195"/>
      <c r="AJ15" s="195"/>
      <c r="AK15" s="195"/>
      <c r="AL15" s="195"/>
      <c r="AM15" s="195"/>
      <c r="AN15" s="186"/>
      <c r="AO15" s="186"/>
      <c r="AP15" s="186"/>
      <c r="AQ15" s="186"/>
      <c r="AR15" s="184"/>
      <c r="AS15" s="195"/>
      <c r="AT15" s="195"/>
      <c r="AU15" s="195"/>
      <c r="AV15" s="195"/>
      <c r="AW15" s="195"/>
      <c r="AX15" s="186"/>
      <c r="AY15" s="186"/>
      <c r="AZ15" s="186"/>
      <c r="BA15" s="186"/>
      <c r="BB15" s="184"/>
      <c r="BC15" s="195"/>
      <c r="BD15" s="195"/>
      <c r="BE15" s="195"/>
      <c r="BF15" s="195"/>
      <c r="BG15" s="195"/>
      <c r="BH15" s="186"/>
      <c r="BI15" s="186"/>
      <c r="BJ15" s="186"/>
      <c r="BK15" s="186"/>
      <c r="BL15" s="184"/>
      <c r="BM15" s="195"/>
      <c r="BN15" s="195"/>
      <c r="BO15" s="195"/>
      <c r="BP15" s="195"/>
      <c r="BQ15" s="195"/>
      <c r="BR15" s="186"/>
      <c r="BS15" s="186"/>
      <c r="BT15" s="186"/>
      <c r="BU15" s="186"/>
      <c r="BV15" s="184"/>
      <c r="BW15" s="195"/>
      <c r="BX15" s="195"/>
      <c r="BY15" s="195"/>
      <c r="BZ15" s="195"/>
      <c r="CA15" s="195"/>
      <c r="CB15" s="186"/>
      <c r="CC15" s="186"/>
      <c r="CD15" s="186"/>
      <c r="CE15" s="186"/>
      <c r="CF15" s="184"/>
      <c r="CG15" s="195"/>
      <c r="CH15" s="195"/>
      <c r="CI15" s="195"/>
      <c r="CJ15" s="195"/>
      <c r="CK15" s="195"/>
      <c r="CL15" s="186"/>
      <c r="CM15" s="186"/>
      <c r="CN15" s="186"/>
      <c r="CO15" s="186"/>
      <c r="CP15" s="184"/>
      <c r="CQ15" s="195"/>
      <c r="CR15" s="195"/>
      <c r="CS15" s="195"/>
      <c r="CT15" s="195"/>
      <c r="CU15" s="195"/>
      <c r="CV15" s="186"/>
      <c r="CW15" s="186"/>
      <c r="CX15" s="186"/>
      <c r="CY15" s="186"/>
      <c r="CZ15" s="184"/>
      <c r="DA15" s="195"/>
      <c r="DB15" s="195"/>
      <c r="DC15" s="195"/>
      <c r="DD15" s="195"/>
      <c r="DE15" s="195"/>
      <c r="DF15" s="186"/>
      <c r="DG15" s="186"/>
      <c r="DH15" s="186"/>
      <c r="DI15" s="186"/>
      <c r="DJ15" s="184"/>
      <c r="DK15" s="195"/>
      <c r="DL15" s="195"/>
      <c r="DM15" s="195"/>
      <c r="DN15" s="195"/>
      <c r="DO15" s="195"/>
      <c r="DP15" s="186"/>
      <c r="DQ15" s="186"/>
      <c r="DR15" s="186"/>
      <c r="DS15" s="186"/>
      <c r="DT15" s="184"/>
      <c r="DU15" s="195"/>
      <c r="DV15" s="195"/>
      <c r="DW15" s="195"/>
      <c r="DX15" s="195"/>
      <c r="DY15" s="186"/>
      <c r="DZ15" s="186"/>
      <c r="EA15" s="186"/>
      <c r="EB15" s="184"/>
    </row>
    <row r="16" spans="1:132" ht="13.5" thickBot="1">
      <c r="A16" s="162">
        <v>0</v>
      </c>
      <c r="B16" s="181">
        <v>1</v>
      </c>
      <c r="C16" s="181"/>
      <c r="D16" s="181"/>
      <c r="E16" s="196"/>
      <c r="F16" s="196"/>
      <c r="G16" s="196"/>
      <c r="H16" s="196"/>
      <c r="I16" s="196"/>
      <c r="J16" s="187"/>
      <c r="K16" s="187"/>
      <c r="L16" s="187"/>
      <c r="M16" s="187"/>
      <c r="N16" s="187"/>
      <c r="O16" s="196"/>
      <c r="P16" s="196"/>
      <c r="Q16" s="196"/>
      <c r="R16" s="196"/>
      <c r="S16" s="196"/>
      <c r="T16" s="187"/>
      <c r="U16" s="187"/>
      <c r="V16" s="187"/>
      <c r="W16" s="187"/>
      <c r="X16" s="187"/>
      <c r="Y16" s="196"/>
      <c r="Z16" s="196"/>
      <c r="AA16" s="196"/>
      <c r="AB16" s="196"/>
      <c r="AC16" s="196"/>
      <c r="AD16" s="187"/>
      <c r="AE16" s="187"/>
      <c r="AF16" s="187"/>
      <c r="AG16" s="187"/>
      <c r="AH16" s="187"/>
      <c r="AI16" s="196"/>
      <c r="AJ16" s="196"/>
      <c r="AK16" s="196"/>
      <c r="AL16" s="196"/>
      <c r="AM16" s="196"/>
      <c r="AN16" s="187"/>
      <c r="AO16" s="187"/>
      <c r="AP16" s="187"/>
      <c r="AQ16" s="187"/>
      <c r="AR16" s="187"/>
      <c r="AS16" s="196"/>
      <c r="AT16" s="196"/>
      <c r="AU16" s="196"/>
      <c r="AV16" s="196"/>
      <c r="AW16" s="196"/>
      <c r="AX16" s="187"/>
      <c r="AY16" s="187"/>
      <c r="AZ16" s="187"/>
      <c r="BA16" s="187"/>
      <c r="BB16" s="187"/>
      <c r="BC16" s="196"/>
      <c r="BD16" s="196"/>
      <c r="BE16" s="196"/>
      <c r="BF16" s="196"/>
      <c r="BG16" s="196"/>
      <c r="BH16" s="187"/>
      <c r="BI16" s="187"/>
      <c r="BJ16" s="187"/>
      <c r="BK16" s="187"/>
      <c r="BL16" s="187"/>
      <c r="BM16" s="196"/>
      <c r="BN16" s="196"/>
      <c r="BO16" s="196"/>
      <c r="BP16" s="196"/>
      <c r="BQ16" s="196"/>
      <c r="BR16" s="187"/>
      <c r="BS16" s="187"/>
      <c r="BT16" s="187"/>
      <c r="BU16" s="187"/>
      <c r="BV16" s="187"/>
      <c r="BW16" s="196"/>
      <c r="BX16" s="196"/>
      <c r="BY16" s="196"/>
      <c r="BZ16" s="196"/>
      <c r="CA16" s="196"/>
      <c r="CB16" s="187"/>
      <c r="CC16" s="187"/>
      <c r="CD16" s="187"/>
      <c r="CE16" s="187"/>
      <c r="CF16" s="187"/>
      <c r="CG16" s="196"/>
      <c r="CH16" s="196"/>
      <c r="CI16" s="196"/>
      <c r="CJ16" s="196"/>
      <c r="CK16" s="196"/>
      <c r="CL16" s="187"/>
      <c r="CM16" s="187"/>
      <c r="CN16" s="187"/>
      <c r="CO16" s="187"/>
      <c r="CP16" s="187"/>
      <c r="CQ16" s="196"/>
      <c r="CR16" s="196"/>
      <c r="CS16" s="196"/>
      <c r="CT16" s="196"/>
      <c r="CU16" s="196"/>
      <c r="CV16" s="187"/>
      <c r="CW16" s="187"/>
      <c r="CX16" s="187"/>
      <c r="CY16" s="187"/>
      <c r="CZ16" s="187"/>
      <c r="DA16" s="196"/>
      <c r="DB16" s="196"/>
      <c r="DC16" s="196"/>
      <c r="DD16" s="196"/>
      <c r="DE16" s="196"/>
      <c r="DF16" s="187"/>
      <c r="DG16" s="187"/>
      <c r="DH16" s="187"/>
      <c r="DI16" s="187"/>
      <c r="DJ16" s="187"/>
      <c r="DK16" s="196"/>
      <c r="DL16" s="196"/>
      <c r="DM16" s="196"/>
      <c r="DN16" s="196"/>
      <c r="DO16" s="196"/>
      <c r="DP16" s="187"/>
      <c r="DQ16" s="187"/>
      <c r="DR16" s="187"/>
      <c r="DS16" s="187"/>
      <c r="DT16" s="187"/>
      <c r="DU16" s="196"/>
      <c r="DV16" s="196"/>
      <c r="DW16" s="196"/>
      <c r="DX16" s="196"/>
      <c r="DY16" s="187"/>
      <c r="DZ16" s="187"/>
      <c r="EA16" s="187"/>
      <c r="EB16" s="187"/>
    </row>
    <row r="17" spans="1:132" ht="12.75">
      <c r="A17" s="163"/>
      <c r="B17" s="182" t="s">
        <v>200</v>
      </c>
      <c r="C17" s="197">
        <f>C18+C19+C20</f>
        <v>212642448.9</v>
      </c>
      <c r="D17" s="197">
        <f>D18+D19+D20</f>
        <v>37763364</v>
      </c>
      <c r="E17" s="197">
        <f>E18+E19+E20</f>
        <v>13826</v>
      </c>
      <c r="F17" s="197">
        <f aca="true" t="shared" si="0" ref="F17:BQ17">F18+F19+F20</f>
        <v>16232570</v>
      </c>
      <c r="G17" s="197">
        <f t="shared" si="0"/>
        <v>4835191</v>
      </c>
      <c r="H17" s="197">
        <f t="shared" si="0"/>
        <v>4894371</v>
      </c>
      <c r="I17" s="197">
        <f t="shared" si="0"/>
        <v>11128550</v>
      </c>
      <c r="J17" s="198">
        <f t="shared" si="0"/>
        <v>8278</v>
      </c>
      <c r="K17" s="198">
        <f t="shared" si="0"/>
        <v>2882050</v>
      </c>
      <c r="L17" s="198">
        <f t="shared" si="0"/>
        <v>2167900</v>
      </c>
      <c r="M17" s="198">
        <f t="shared" si="0"/>
        <v>2068500</v>
      </c>
      <c r="N17" s="198">
        <f t="shared" si="0"/>
        <v>705750</v>
      </c>
      <c r="O17" s="197">
        <f t="shared" si="0"/>
        <v>13969</v>
      </c>
      <c r="P17" s="197">
        <f t="shared" si="0"/>
        <v>16971187</v>
      </c>
      <c r="Q17" s="197">
        <f t="shared" si="0"/>
        <v>4986550</v>
      </c>
      <c r="R17" s="197">
        <f t="shared" si="0"/>
        <v>9913693</v>
      </c>
      <c r="S17" s="197">
        <f t="shared" si="0"/>
        <v>21013535</v>
      </c>
      <c r="T17" s="198">
        <f t="shared" si="0"/>
        <v>8400</v>
      </c>
      <c r="U17" s="198">
        <f t="shared" si="0"/>
        <v>2877700</v>
      </c>
      <c r="V17" s="198">
        <f t="shared" si="0"/>
        <v>2109660</v>
      </c>
      <c r="W17" s="198">
        <f t="shared" si="0"/>
        <v>4232310</v>
      </c>
      <c r="X17" s="198">
        <f t="shared" si="0"/>
        <v>1011290</v>
      </c>
      <c r="Y17" s="197">
        <f t="shared" si="0"/>
        <v>12919</v>
      </c>
      <c r="Z17" s="197">
        <f t="shared" si="0"/>
        <v>15786020</v>
      </c>
      <c r="AA17" s="197">
        <f t="shared" si="0"/>
        <v>6109623</v>
      </c>
      <c r="AB17" s="197">
        <f t="shared" si="0"/>
        <v>16023316</v>
      </c>
      <c r="AC17" s="197">
        <f t="shared" si="0"/>
        <v>32966461</v>
      </c>
      <c r="AD17" s="198">
        <f t="shared" si="0"/>
        <v>7534</v>
      </c>
      <c r="AE17" s="198">
        <f t="shared" si="0"/>
        <v>2636900</v>
      </c>
      <c r="AF17" s="198">
        <f t="shared" si="0"/>
        <v>1413450</v>
      </c>
      <c r="AG17" s="198">
        <f t="shared" si="0"/>
        <v>5591610</v>
      </c>
      <c r="AH17" s="198">
        <f t="shared" si="0"/>
        <v>2805040</v>
      </c>
      <c r="AI17" s="197">
        <f t="shared" si="0"/>
        <v>9644</v>
      </c>
      <c r="AJ17" s="197">
        <f t="shared" si="0"/>
        <v>12616108</v>
      </c>
      <c r="AK17" s="197">
        <f t="shared" si="0"/>
        <v>4808983</v>
      </c>
      <c r="AL17" s="197">
        <f t="shared" si="0"/>
        <v>20832299</v>
      </c>
      <c r="AM17" s="197">
        <f t="shared" si="0"/>
        <v>40773586</v>
      </c>
      <c r="AN17" s="198">
        <f t="shared" si="0"/>
        <v>2235</v>
      </c>
      <c r="AO17" s="198">
        <f t="shared" si="0"/>
        <v>0</v>
      </c>
      <c r="AP17" s="198">
        <f t="shared" si="0"/>
        <v>312150</v>
      </c>
      <c r="AQ17" s="198">
        <f t="shared" si="0"/>
        <v>3407500</v>
      </c>
      <c r="AR17" s="198">
        <f t="shared" si="0"/>
        <v>0</v>
      </c>
      <c r="AS17" s="197">
        <f t="shared" si="0"/>
        <v>7993</v>
      </c>
      <c r="AT17" s="197">
        <f t="shared" si="0"/>
        <v>10871229</v>
      </c>
      <c r="AU17" s="197">
        <f>AU18+AU19+AY20</f>
        <v>1772599</v>
      </c>
      <c r="AV17" s="197">
        <f t="shared" si="0"/>
        <v>24788276</v>
      </c>
      <c r="AW17" s="197">
        <f t="shared" si="0"/>
        <v>47688838</v>
      </c>
      <c r="AX17" s="198">
        <f t="shared" si="0"/>
        <v>0</v>
      </c>
      <c r="AY17" s="198">
        <f t="shared" si="0"/>
        <v>0</v>
      </c>
      <c r="AZ17" s="198">
        <f t="shared" si="0"/>
        <v>0</v>
      </c>
      <c r="BA17" s="198">
        <f t="shared" si="0"/>
        <v>0</v>
      </c>
      <c r="BB17" s="198">
        <f t="shared" si="0"/>
        <v>0</v>
      </c>
      <c r="BC17" s="197">
        <f t="shared" si="0"/>
        <v>7844</v>
      </c>
      <c r="BD17" s="197">
        <f t="shared" si="0"/>
        <v>10233512</v>
      </c>
      <c r="BE17" s="197">
        <f t="shared" si="0"/>
        <v>2109177</v>
      </c>
      <c r="BF17" s="197">
        <f t="shared" si="0"/>
        <v>26897453</v>
      </c>
      <c r="BG17" s="197">
        <f t="shared" si="0"/>
        <v>55737670</v>
      </c>
      <c r="BH17" s="198">
        <f t="shared" si="0"/>
        <v>0</v>
      </c>
      <c r="BI17" s="198">
        <f t="shared" si="0"/>
        <v>0</v>
      </c>
      <c r="BJ17" s="198">
        <f t="shared" si="0"/>
        <v>0</v>
      </c>
      <c r="BK17" s="198">
        <f t="shared" si="0"/>
        <v>0</v>
      </c>
      <c r="BL17" s="198">
        <f t="shared" si="0"/>
        <v>0</v>
      </c>
      <c r="BM17" s="197">
        <f t="shared" si="0"/>
        <v>7003</v>
      </c>
      <c r="BN17" s="197">
        <f t="shared" si="0"/>
        <v>9406223</v>
      </c>
      <c r="BO17" s="197">
        <f t="shared" si="0"/>
        <v>2923181</v>
      </c>
      <c r="BP17" s="197">
        <f t="shared" si="0"/>
        <v>29820634</v>
      </c>
      <c r="BQ17" s="197">
        <f t="shared" si="0"/>
        <v>62220712</v>
      </c>
      <c r="BR17" s="198">
        <f aca="true" t="shared" si="1" ref="BR17:EA17">BR18+BR19+BR20</f>
        <v>0</v>
      </c>
      <c r="BS17" s="198">
        <f t="shared" si="1"/>
        <v>0</v>
      </c>
      <c r="BT17" s="198">
        <f t="shared" si="1"/>
        <v>0</v>
      </c>
      <c r="BU17" s="198">
        <f t="shared" si="1"/>
        <v>0</v>
      </c>
      <c r="BV17" s="198">
        <f t="shared" si="1"/>
        <v>0</v>
      </c>
      <c r="BW17" s="197">
        <f t="shared" si="1"/>
        <v>0</v>
      </c>
      <c r="BX17" s="197">
        <f t="shared" si="1"/>
        <v>0</v>
      </c>
      <c r="BY17" s="197">
        <f t="shared" si="1"/>
        <v>0</v>
      </c>
      <c r="BZ17" s="197">
        <f t="shared" si="1"/>
        <v>29820634</v>
      </c>
      <c r="CA17" s="197">
        <f t="shared" si="1"/>
        <v>61864136</v>
      </c>
      <c r="CB17" s="198">
        <f t="shared" si="1"/>
        <v>0</v>
      </c>
      <c r="CC17" s="198">
        <f t="shared" si="1"/>
        <v>0</v>
      </c>
      <c r="CD17" s="198">
        <f t="shared" si="1"/>
        <v>0</v>
      </c>
      <c r="CE17" s="198">
        <f t="shared" si="1"/>
        <v>0</v>
      </c>
      <c r="CF17" s="198">
        <f t="shared" si="1"/>
        <v>0</v>
      </c>
      <c r="CG17" s="197">
        <f t="shared" si="1"/>
        <v>0</v>
      </c>
      <c r="CH17" s="197">
        <f t="shared" si="1"/>
        <v>0</v>
      </c>
      <c r="CI17" s="197">
        <f t="shared" si="1"/>
        <v>0</v>
      </c>
      <c r="CJ17" s="197">
        <f t="shared" si="1"/>
        <v>29820634</v>
      </c>
      <c r="CK17" s="197">
        <f t="shared" si="1"/>
        <v>61864136</v>
      </c>
      <c r="CL17" s="198">
        <f t="shared" si="1"/>
        <v>0</v>
      </c>
      <c r="CM17" s="198">
        <f t="shared" si="1"/>
        <v>0</v>
      </c>
      <c r="CN17" s="198">
        <f t="shared" si="1"/>
        <v>0</v>
      </c>
      <c r="CO17" s="198">
        <f t="shared" si="1"/>
        <v>0</v>
      </c>
      <c r="CP17" s="198">
        <f t="shared" si="1"/>
        <v>0</v>
      </c>
      <c r="CQ17" s="197">
        <f t="shared" si="1"/>
        <v>0</v>
      </c>
      <c r="CR17" s="197">
        <f t="shared" si="1"/>
        <v>0</v>
      </c>
      <c r="CS17" s="197">
        <f t="shared" si="1"/>
        <v>0</v>
      </c>
      <c r="CT17" s="197">
        <f t="shared" si="1"/>
        <v>29820634</v>
      </c>
      <c r="CU17" s="197">
        <f t="shared" si="1"/>
        <v>61864136</v>
      </c>
      <c r="CV17" s="198">
        <f t="shared" si="1"/>
        <v>0</v>
      </c>
      <c r="CW17" s="198">
        <f t="shared" si="1"/>
        <v>0</v>
      </c>
      <c r="CX17" s="198">
        <f t="shared" si="1"/>
        <v>0</v>
      </c>
      <c r="CY17" s="198">
        <f t="shared" si="1"/>
        <v>0</v>
      </c>
      <c r="CZ17" s="198">
        <f t="shared" si="1"/>
        <v>0</v>
      </c>
      <c r="DA17" s="197">
        <f t="shared" si="1"/>
        <v>0</v>
      </c>
      <c r="DB17" s="197">
        <f t="shared" si="1"/>
        <v>0</v>
      </c>
      <c r="DC17" s="197">
        <f t="shared" si="1"/>
        <v>0</v>
      </c>
      <c r="DD17" s="197">
        <f t="shared" si="1"/>
        <v>29820634</v>
      </c>
      <c r="DE17" s="197">
        <f t="shared" si="1"/>
        <v>61864136</v>
      </c>
      <c r="DF17" s="198">
        <f t="shared" si="1"/>
        <v>0</v>
      </c>
      <c r="DG17" s="198">
        <f t="shared" si="1"/>
        <v>0</v>
      </c>
      <c r="DH17" s="198">
        <f t="shared" si="1"/>
        <v>0</v>
      </c>
      <c r="DI17" s="198">
        <f t="shared" si="1"/>
        <v>0</v>
      </c>
      <c r="DJ17" s="198">
        <f t="shared" si="1"/>
        <v>0</v>
      </c>
      <c r="DK17" s="197">
        <f t="shared" si="1"/>
        <v>0</v>
      </c>
      <c r="DL17" s="197">
        <f t="shared" si="1"/>
        <v>0</v>
      </c>
      <c r="DM17" s="197">
        <f t="shared" si="1"/>
        <v>0</v>
      </c>
      <c r="DN17" s="197">
        <f t="shared" si="1"/>
        <v>29820634</v>
      </c>
      <c r="DO17" s="197">
        <f t="shared" si="1"/>
        <v>61864136</v>
      </c>
      <c r="DP17" s="198">
        <f t="shared" si="1"/>
        <v>0</v>
      </c>
      <c r="DQ17" s="198">
        <f t="shared" si="1"/>
        <v>0</v>
      </c>
      <c r="DR17" s="198">
        <f t="shared" si="1"/>
        <v>0</v>
      </c>
      <c r="DS17" s="198">
        <f t="shared" si="1"/>
        <v>0</v>
      </c>
      <c r="DT17" s="198">
        <f t="shared" si="1"/>
        <v>0</v>
      </c>
      <c r="DU17" s="197">
        <f t="shared" si="1"/>
        <v>16004</v>
      </c>
      <c r="DV17" s="197">
        <f t="shared" si="1"/>
        <v>91655123</v>
      </c>
      <c r="DW17" s="197">
        <f t="shared" si="1"/>
        <v>29820634</v>
      </c>
      <c r="DX17" s="197">
        <f t="shared" si="1"/>
        <v>61864136</v>
      </c>
      <c r="DY17" s="198">
        <f t="shared" si="1"/>
        <v>8966</v>
      </c>
      <c r="DZ17" s="198">
        <f t="shared" si="1"/>
        <v>8396650</v>
      </c>
      <c r="EA17" s="198">
        <f t="shared" si="1"/>
        <v>5591610</v>
      </c>
      <c r="EB17" s="198">
        <f>EB18+EB19+EB20</f>
        <v>2805040</v>
      </c>
    </row>
    <row r="18" spans="1:132" ht="12.75">
      <c r="A18" s="166"/>
      <c r="B18" s="175" t="s">
        <v>201</v>
      </c>
      <c r="C18" s="199">
        <f>C21+C22+C23+C24</f>
        <v>27761165.8</v>
      </c>
      <c r="D18" s="199">
        <f>D21+D22+D23+D24</f>
        <v>4437855</v>
      </c>
      <c r="E18" s="199">
        <f>E21+E22+E23+E24</f>
        <v>1911</v>
      </c>
      <c r="F18" s="199">
        <f aca="true" t="shared" si="2" ref="F18:BQ18">F21+F22+F23+F24</f>
        <v>2157468</v>
      </c>
      <c r="G18" s="199">
        <f t="shared" si="2"/>
        <v>149217</v>
      </c>
      <c r="H18" s="199">
        <f t="shared" si="2"/>
        <v>149217</v>
      </c>
      <c r="I18" s="199">
        <f t="shared" si="2"/>
        <v>2008251</v>
      </c>
      <c r="J18" s="200">
        <f t="shared" si="2"/>
        <v>624</v>
      </c>
      <c r="K18" s="200">
        <f t="shared" si="2"/>
        <v>218400</v>
      </c>
      <c r="L18" s="200">
        <f t="shared" si="2"/>
        <v>218400</v>
      </c>
      <c r="M18" s="200">
        <f t="shared" si="2"/>
        <v>218400</v>
      </c>
      <c r="N18" s="200">
        <f t="shared" si="2"/>
        <v>0</v>
      </c>
      <c r="O18" s="199">
        <f t="shared" si="2"/>
        <v>1801</v>
      </c>
      <c r="P18" s="199">
        <f t="shared" si="2"/>
        <v>2205455</v>
      </c>
      <c r="Q18" s="199">
        <f t="shared" si="2"/>
        <v>1166880</v>
      </c>
      <c r="R18" s="199">
        <f t="shared" si="2"/>
        <v>1316468</v>
      </c>
      <c r="S18" s="199">
        <f t="shared" si="2"/>
        <v>2476826</v>
      </c>
      <c r="T18" s="200">
        <f t="shared" si="2"/>
        <v>1024</v>
      </c>
      <c r="U18" s="200">
        <f t="shared" si="2"/>
        <v>358400</v>
      </c>
      <c r="V18" s="200">
        <f t="shared" si="2"/>
        <v>218400</v>
      </c>
      <c r="W18" s="200">
        <f t="shared" si="2"/>
        <v>436800</v>
      </c>
      <c r="X18" s="200">
        <f t="shared" si="2"/>
        <v>0</v>
      </c>
      <c r="Y18" s="199">
        <f t="shared" si="2"/>
        <v>1555</v>
      </c>
      <c r="Z18" s="199">
        <f t="shared" si="2"/>
        <v>2302815</v>
      </c>
      <c r="AA18" s="199">
        <f t="shared" si="2"/>
        <v>1314023</v>
      </c>
      <c r="AB18" s="199">
        <f t="shared" si="2"/>
        <v>2630491</v>
      </c>
      <c r="AC18" s="199">
        <f t="shared" si="2"/>
        <v>4035247</v>
      </c>
      <c r="AD18" s="200">
        <f t="shared" si="2"/>
        <v>1011</v>
      </c>
      <c r="AE18" s="200">
        <f t="shared" si="2"/>
        <v>353850</v>
      </c>
      <c r="AF18" s="200">
        <f t="shared" si="2"/>
        <v>221550</v>
      </c>
      <c r="AG18" s="200">
        <f t="shared" si="2"/>
        <v>658350</v>
      </c>
      <c r="AH18" s="200">
        <f t="shared" si="2"/>
        <v>272300</v>
      </c>
      <c r="AI18" s="199">
        <f t="shared" si="2"/>
        <v>1534</v>
      </c>
      <c r="AJ18" s="199">
        <f t="shared" si="2"/>
        <v>2313728</v>
      </c>
      <c r="AK18" s="199">
        <f t="shared" si="2"/>
        <v>1220596</v>
      </c>
      <c r="AL18" s="199">
        <f t="shared" si="2"/>
        <v>3851087</v>
      </c>
      <c r="AM18" s="199">
        <f t="shared" si="2"/>
        <v>5128379</v>
      </c>
      <c r="AN18" s="200">
        <f t="shared" si="2"/>
        <v>91</v>
      </c>
      <c r="AO18" s="200">
        <f t="shared" si="2"/>
        <v>0</v>
      </c>
      <c r="AP18" s="200">
        <f t="shared" si="2"/>
        <v>0</v>
      </c>
      <c r="AQ18" s="200">
        <f t="shared" si="2"/>
        <v>0</v>
      </c>
      <c r="AR18" s="200">
        <f t="shared" si="2"/>
        <v>0</v>
      </c>
      <c r="AS18" s="199">
        <f t="shared" si="2"/>
        <v>1553</v>
      </c>
      <c r="AT18" s="199">
        <f t="shared" si="2"/>
        <v>2328306</v>
      </c>
      <c r="AU18" s="199">
        <f t="shared" si="2"/>
        <v>1682599</v>
      </c>
      <c r="AV18" s="199">
        <f t="shared" si="2"/>
        <v>5533686</v>
      </c>
      <c r="AW18" s="199">
        <f t="shared" si="2"/>
        <v>5774086</v>
      </c>
      <c r="AX18" s="200">
        <f t="shared" si="2"/>
        <v>0</v>
      </c>
      <c r="AY18" s="200">
        <f t="shared" si="2"/>
        <v>0</v>
      </c>
      <c r="AZ18" s="200">
        <f t="shared" si="2"/>
        <v>0</v>
      </c>
      <c r="BA18" s="200">
        <f t="shared" si="2"/>
        <v>0</v>
      </c>
      <c r="BB18" s="200">
        <f t="shared" si="2"/>
        <v>0</v>
      </c>
      <c r="BC18" s="199">
        <f t="shared" si="2"/>
        <v>1544</v>
      </c>
      <c r="BD18" s="199">
        <f t="shared" si="2"/>
        <v>2266122</v>
      </c>
      <c r="BE18" s="199">
        <f t="shared" si="2"/>
        <v>920185</v>
      </c>
      <c r="BF18" s="199">
        <f t="shared" si="2"/>
        <v>6453871</v>
      </c>
      <c r="BG18" s="199">
        <f t="shared" si="2"/>
        <v>7120023</v>
      </c>
      <c r="BH18" s="200">
        <f t="shared" si="2"/>
        <v>0</v>
      </c>
      <c r="BI18" s="200">
        <f t="shared" si="2"/>
        <v>0</v>
      </c>
      <c r="BJ18" s="200">
        <f t="shared" si="2"/>
        <v>0</v>
      </c>
      <c r="BK18" s="200">
        <f t="shared" si="2"/>
        <v>0</v>
      </c>
      <c r="BL18" s="200">
        <f t="shared" si="2"/>
        <v>0</v>
      </c>
      <c r="BM18" s="199">
        <f t="shared" si="2"/>
        <v>1587</v>
      </c>
      <c r="BN18" s="199">
        <f t="shared" si="2"/>
        <v>2371649</v>
      </c>
      <c r="BO18" s="199">
        <f t="shared" si="2"/>
        <v>873737</v>
      </c>
      <c r="BP18" s="199">
        <f t="shared" si="2"/>
        <v>7327608</v>
      </c>
      <c r="BQ18" s="199">
        <f t="shared" si="2"/>
        <v>8617935</v>
      </c>
      <c r="BR18" s="200">
        <f aca="true" t="shared" si="3" ref="BR18:EA18">BR21+BR22+BR23+BR24</f>
        <v>0</v>
      </c>
      <c r="BS18" s="200">
        <f t="shared" si="3"/>
        <v>0</v>
      </c>
      <c r="BT18" s="200">
        <f t="shared" si="3"/>
        <v>0</v>
      </c>
      <c r="BU18" s="200">
        <f t="shared" si="3"/>
        <v>0</v>
      </c>
      <c r="BV18" s="200">
        <f t="shared" si="3"/>
        <v>0</v>
      </c>
      <c r="BW18" s="199">
        <f t="shared" si="3"/>
        <v>0</v>
      </c>
      <c r="BX18" s="199">
        <f t="shared" si="3"/>
        <v>0</v>
      </c>
      <c r="BY18" s="199">
        <f t="shared" si="3"/>
        <v>0</v>
      </c>
      <c r="BZ18" s="199">
        <f t="shared" si="3"/>
        <v>7327608</v>
      </c>
      <c r="CA18" s="199">
        <f t="shared" si="3"/>
        <v>8617935</v>
      </c>
      <c r="CB18" s="200">
        <f t="shared" si="3"/>
        <v>0</v>
      </c>
      <c r="CC18" s="200">
        <f t="shared" si="3"/>
        <v>0</v>
      </c>
      <c r="CD18" s="200">
        <f t="shared" si="3"/>
        <v>0</v>
      </c>
      <c r="CE18" s="200">
        <f t="shared" si="3"/>
        <v>0</v>
      </c>
      <c r="CF18" s="200">
        <f t="shared" si="3"/>
        <v>0</v>
      </c>
      <c r="CG18" s="199">
        <f t="shared" si="3"/>
        <v>0</v>
      </c>
      <c r="CH18" s="199">
        <f t="shared" si="3"/>
        <v>0</v>
      </c>
      <c r="CI18" s="199">
        <f t="shared" si="3"/>
        <v>0</v>
      </c>
      <c r="CJ18" s="199">
        <f t="shared" si="3"/>
        <v>7327608</v>
      </c>
      <c r="CK18" s="199">
        <f t="shared" si="3"/>
        <v>8617935</v>
      </c>
      <c r="CL18" s="200">
        <f t="shared" si="3"/>
        <v>0</v>
      </c>
      <c r="CM18" s="200">
        <f t="shared" si="3"/>
        <v>0</v>
      </c>
      <c r="CN18" s="200">
        <f t="shared" si="3"/>
        <v>0</v>
      </c>
      <c r="CO18" s="200">
        <f t="shared" si="3"/>
        <v>0</v>
      </c>
      <c r="CP18" s="200">
        <f t="shared" si="3"/>
        <v>0</v>
      </c>
      <c r="CQ18" s="199">
        <f t="shared" si="3"/>
        <v>0</v>
      </c>
      <c r="CR18" s="199">
        <f t="shared" si="3"/>
        <v>0</v>
      </c>
      <c r="CS18" s="199">
        <f t="shared" si="3"/>
        <v>0</v>
      </c>
      <c r="CT18" s="199">
        <f t="shared" si="3"/>
        <v>7327608</v>
      </c>
      <c r="CU18" s="199">
        <f t="shared" si="3"/>
        <v>8617935</v>
      </c>
      <c r="CV18" s="200">
        <f t="shared" si="3"/>
        <v>0</v>
      </c>
      <c r="CW18" s="200">
        <f t="shared" si="3"/>
        <v>0</v>
      </c>
      <c r="CX18" s="200">
        <f t="shared" si="3"/>
        <v>0</v>
      </c>
      <c r="CY18" s="200">
        <f t="shared" si="3"/>
        <v>0</v>
      </c>
      <c r="CZ18" s="200">
        <f t="shared" si="3"/>
        <v>0</v>
      </c>
      <c r="DA18" s="199">
        <f t="shared" si="3"/>
        <v>0</v>
      </c>
      <c r="DB18" s="199">
        <f t="shared" si="3"/>
        <v>0</v>
      </c>
      <c r="DC18" s="199">
        <f t="shared" si="3"/>
        <v>0</v>
      </c>
      <c r="DD18" s="199">
        <f t="shared" si="3"/>
        <v>7327608</v>
      </c>
      <c r="DE18" s="199">
        <f t="shared" si="3"/>
        <v>8617935</v>
      </c>
      <c r="DF18" s="200">
        <f t="shared" si="3"/>
        <v>0</v>
      </c>
      <c r="DG18" s="200">
        <f t="shared" si="3"/>
        <v>0</v>
      </c>
      <c r="DH18" s="200">
        <f t="shared" si="3"/>
        <v>0</v>
      </c>
      <c r="DI18" s="200">
        <f t="shared" si="3"/>
        <v>0</v>
      </c>
      <c r="DJ18" s="200">
        <f t="shared" si="3"/>
        <v>0</v>
      </c>
      <c r="DK18" s="199">
        <f t="shared" si="3"/>
        <v>0</v>
      </c>
      <c r="DL18" s="199">
        <f t="shared" si="3"/>
        <v>0</v>
      </c>
      <c r="DM18" s="199">
        <f t="shared" si="3"/>
        <v>0</v>
      </c>
      <c r="DN18" s="199">
        <f t="shared" si="3"/>
        <v>7327608</v>
      </c>
      <c r="DO18" s="199">
        <f t="shared" si="3"/>
        <v>8617935</v>
      </c>
      <c r="DP18" s="200">
        <f t="shared" si="3"/>
        <v>0</v>
      </c>
      <c r="DQ18" s="200">
        <f t="shared" si="3"/>
        <v>0</v>
      </c>
      <c r="DR18" s="200">
        <f t="shared" si="3"/>
        <v>0</v>
      </c>
      <c r="DS18" s="200">
        <f t="shared" si="3"/>
        <v>0</v>
      </c>
      <c r="DT18" s="200">
        <f t="shared" si="3"/>
        <v>0</v>
      </c>
      <c r="DU18" s="199">
        <f t="shared" si="3"/>
        <v>2269</v>
      </c>
      <c r="DV18" s="199">
        <f t="shared" si="3"/>
        <v>15945543</v>
      </c>
      <c r="DW18" s="199">
        <f t="shared" si="3"/>
        <v>7327608</v>
      </c>
      <c r="DX18" s="199">
        <f t="shared" si="3"/>
        <v>8617935</v>
      </c>
      <c r="DY18" s="200">
        <f t="shared" si="3"/>
        <v>1033</v>
      </c>
      <c r="DZ18" s="200">
        <f t="shared" si="3"/>
        <v>930650</v>
      </c>
      <c r="EA18" s="200">
        <f t="shared" si="3"/>
        <v>658350</v>
      </c>
      <c r="EB18" s="200">
        <f>EB21+EB22+EB23+EB24</f>
        <v>272300</v>
      </c>
    </row>
    <row r="19" spans="1:132" ht="12.75">
      <c r="A19" s="166"/>
      <c r="B19" s="175" t="s">
        <v>202</v>
      </c>
      <c r="C19" s="199">
        <f>C25+C26+C27+C28+C29+C30</f>
        <v>18367945.1</v>
      </c>
      <c r="D19" s="199">
        <f>D25+D26+D27+D28+D29+D30</f>
        <v>2741237</v>
      </c>
      <c r="E19" s="199">
        <f>E25+E26+E27+E28+E29+E30</f>
        <v>1040</v>
      </c>
      <c r="F19" s="199">
        <f aca="true" t="shared" si="4" ref="F19:BQ19">F25+F26+F27+F28+F29+F30</f>
        <v>1301453</v>
      </c>
      <c r="G19" s="199">
        <f t="shared" si="4"/>
        <v>596769</v>
      </c>
      <c r="H19" s="199">
        <f t="shared" si="4"/>
        <v>596769</v>
      </c>
      <c r="I19" s="199">
        <f t="shared" si="4"/>
        <v>704684</v>
      </c>
      <c r="J19" s="200">
        <f t="shared" si="4"/>
        <v>727</v>
      </c>
      <c r="K19" s="200">
        <f t="shared" si="4"/>
        <v>254450</v>
      </c>
      <c r="L19" s="200">
        <f t="shared" si="4"/>
        <v>186900</v>
      </c>
      <c r="M19" s="200">
        <f t="shared" si="4"/>
        <v>186900</v>
      </c>
      <c r="N19" s="200">
        <f t="shared" si="4"/>
        <v>92400</v>
      </c>
      <c r="O19" s="199">
        <f t="shared" si="4"/>
        <v>1056</v>
      </c>
      <c r="P19" s="199">
        <f t="shared" si="4"/>
        <v>1327657</v>
      </c>
      <c r="Q19" s="199">
        <f t="shared" si="4"/>
        <v>153283</v>
      </c>
      <c r="R19" s="199">
        <f t="shared" si="4"/>
        <v>750052</v>
      </c>
      <c r="S19" s="199">
        <f t="shared" si="4"/>
        <v>2264432</v>
      </c>
      <c r="T19" s="200">
        <f t="shared" si="4"/>
        <v>736</v>
      </c>
      <c r="U19" s="200">
        <f t="shared" si="4"/>
        <v>257600</v>
      </c>
      <c r="V19" s="200">
        <f t="shared" si="4"/>
        <v>105510</v>
      </c>
      <c r="W19" s="200">
        <f t="shared" si="4"/>
        <v>292410</v>
      </c>
      <c r="X19" s="200">
        <f t="shared" si="4"/>
        <v>219640</v>
      </c>
      <c r="Y19" s="199">
        <f t="shared" si="4"/>
        <v>1063</v>
      </c>
      <c r="Z19" s="199">
        <f t="shared" si="4"/>
        <v>1504919</v>
      </c>
      <c r="AA19" s="199">
        <f t="shared" si="4"/>
        <v>358038</v>
      </c>
      <c r="AB19" s="199">
        <f t="shared" si="4"/>
        <v>1108090</v>
      </c>
      <c r="AC19" s="199">
        <f t="shared" si="4"/>
        <v>3025939</v>
      </c>
      <c r="AD19" s="200">
        <f t="shared" si="4"/>
        <v>727</v>
      </c>
      <c r="AE19" s="200">
        <f t="shared" si="4"/>
        <v>254450</v>
      </c>
      <c r="AF19" s="200">
        <f t="shared" si="4"/>
        <v>80750</v>
      </c>
      <c r="AG19" s="200">
        <f t="shared" si="4"/>
        <v>373160</v>
      </c>
      <c r="AH19" s="200">
        <f t="shared" si="4"/>
        <v>393340</v>
      </c>
      <c r="AI19" s="199">
        <f t="shared" si="4"/>
        <v>758</v>
      </c>
      <c r="AJ19" s="199">
        <f t="shared" si="4"/>
        <v>1073187</v>
      </c>
      <c r="AK19" s="199">
        <f t="shared" si="4"/>
        <v>389826</v>
      </c>
      <c r="AL19" s="199">
        <f t="shared" si="4"/>
        <v>1497916</v>
      </c>
      <c r="AM19" s="199">
        <f t="shared" si="4"/>
        <v>3709300</v>
      </c>
      <c r="AN19" s="200">
        <f t="shared" si="4"/>
        <v>306</v>
      </c>
      <c r="AO19" s="200">
        <f t="shared" si="4"/>
        <v>0</v>
      </c>
      <c r="AP19" s="200">
        <f t="shared" si="4"/>
        <v>0</v>
      </c>
      <c r="AQ19" s="200">
        <f t="shared" si="4"/>
        <v>0</v>
      </c>
      <c r="AR19" s="200">
        <f t="shared" si="4"/>
        <v>0</v>
      </c>
      <c r="AS19" s="199">
        <f t="shared" si="4"/>
        <v>723</v>
      </c>
      <c r="AT19" s="199">
        <f t="shared" si="4"/>
        <v>1036305</v>
      </c>
      <c r="AU19" s="199">
        <f t="shared" si="4"/>
        <v>90000</v>
      </c>
      <c r="AV19" s="199">
        <f t="shared" si="4"/>
        <v>1587916</v>
      </c>
      <c r="AW19" s="199">
        <f t="shared" si="4"/>
        <v>4655605</v>
      </c>
      <c r="AX19" s="200">
        <f t="shared" si="4"/>
        <v>0</v>
      </c>
      <c r="AY19" s="200">
        <f t="shared" si="4"/>
        <v>0</v>
      </c>
      <c r="AZ19" s="200">
        <f t="shared" si="4"/>
        <v>0</v>
      </c>
      <c r="BA19" s="200">
        <f t="shared" si="4"/>
        <v>0</v>
      </c>
      <c r="BB19" s="200">
        <f t="shared" si="4"/>
        <v>0</v>
      </c>
      <c r="BC19" s="199">
        <f t="shared" si="4"/>
        <v>662</v>
      </c>
      <c r="BD19" s="199">
        <f t="shared" si="4"/>
        <v>982336</v>
      </c>
      <c r="BE19" s="199">
        <f t="shared" si="4"/>
        <v>50000</v>
      </c>
      <c r="BF19" s="199">
        <f t="shared" si="4"/>
        <v>1637916</v>
      </c>
      <c r="BG19" s="199">
        <f t="shared" si="4"/>
        <v>5587941</v>
      </c>
      <c r="BH19" s="200">
        <f t="shared" si="4"/>
        <v>0</v>
      </c>
      <c r="BI19" s="200">
        <f t="shared" si="4"/>
        <v>0</v>
      </c>
      <c r="BJ19" s="200">
        <f t="shared" si="4"/>
        <v>0</v>
      </c>
      <c r="BK19" s="200">
        <f t="shared" si="4"/>
        <v>0</v>
      </c>
      <c r="BL19" s="200">
        <f t="shared" si="4"/>
        <v>0</v>
      </c>
      <c r="BM19" s="199">
        <f t="shared" si="4"/>
        <v>234</v>
      </c>
      <c r="BN19" s="199">
        <f t="shared" si="4"/>
        <v>306026</v>
      </c>
      <c r="BO19" s="199">
        <f t="shared" si="4"/>
        <v>0</v>
      </c>
      <c r="BP19" s="199">
        <f t="shared" si="4"/>
        <v>1637916</v>
      </c>
      <c r="BQ19" s="199">
        <f t="shared" si="4"/>
        <v>5893967</v>
      </c>
      <c r="BR19" s="200">
        <f aca="true" t="shared" si="5" ref="BR19:EA19">BR25+BR26+BR27+BR28+BR29+BR30</f>
        <v>0</v>
      </c>
      <c r="BS19" s="200">
        <f t="shared" si="5"/>
        <v>0</v>
      </c>
      <c r="BT19" s="200">
        <f t="shared" si="5"/>
        <v>0</v>
      </c>
      <c r="BU19" s="200">
        <f t="shared" si="5"/>
        <v>0</v>
      </c>
      <c r="BV19" s="200">
        <f t="shared" si="5"/>
        <v>0</v>
      </c>
      <c r="BW19" s="199">
        <f t="shared" si="5"/>
        <v>0</v>
      </c>
      <c r="BX19" s="199">
        <f t="shared" si="5"/>
        <v>0</v>
      </c>
      <c r="BY19" s="199">
        <f t="shared" si="5"/>
        <v>0</v>
      </c>
      <c r="BZ19" s="199">
        <f t="shared" si="5"/>
        <v>1637916</v>
      </c>
      <c r="CA19" s="199">
        <f t="shared" si="5"/>
        <v>5893967</v>
      </c>
      <c r="CB19" s="200">
        <f t="shared" si="5"/>
        <v>0</v>
      </c>
      <c r="CC19" s="200">
        <f t="shared" si="5"/>
        <v>0</v>
      </c>
      <c r="CD19" s="200">
        <f t="shared" si="5"/>
        <v>0</v>
      </c>
      <c r="CE19" s="200">
        <f t="shared" si="5"/>
        <v>0</v>
      </c>
      <c r="CF19" s="200">
        <f t="shared" si="5"/>
        <v>0</v>
      </c>
      <c r="CG19" s="199">
        <f t="shared" si="5"/>
        <v>0</v>
      </c>
      <c r="CH19" s="199">
        <f t="shared" si="5"/>
        <v>0</v>
      </c>
      <c r="CI19" s="199">
        <f t="shared" si="5"/>
        <v>0</v>
      </c>
      <c r="CJ19" s="199">
        <f t="shared" si="5"/>
        <v>1637916</v>
      </c>
      <c r="CK19" s="199">
        <f t="shared" si="5"/>
        <v>5893967</v>
      </c>
      <c r="CL19" s="200">
        <f t="shared" si="5"/>
        <v>0</v>
      </c>
      <c r="CM19" s="200">
        <f t="shared" si="5"/>
        <v>0</v>
      </c>
      <c r="CN19" s="200">
        <f t="shared" si="5"/>
        <v>0</v>
      </c>
      <c r="CO19" s="200">
        <f t="shared" si="5"/>
        <v>0</v>
      </c>
      <c r="CP19" s="200">
        <f t="shared" si="5"/>
        <v>0</v>
      </c>
      <c r="CQ19" s="199">
        <f t="shared" si="5"/>
        <v>0</v>
      </c>
      <c r="CR19" s="199">
        <f t="shared" si="5"/>
        <v>0</v>
      </c>
      <c r="CS19" s="199">
        <f t="shared" si="5"/>
        <v>0</v>
      </c>
      <c r="CT19" s="199">
        <f t="shared" si="5"/>
        <v>1637916</v>
      </c>
      <c r="CU19" s="199">
        <f t="shared" si="5"/>
        <v>5893967</v>
      </c>
      <c r="CV19" s="200">
        <f t="shared" si="5"/>
        <v>0</v>
      </c>
      <c r="CW19" s="200">
        <f t="shared" si="5"/>
        <v>0</v>
      </c>
      <c r="CX19" s="200">
        <f t="shared" si="5"/>
        <v>0</v>
      </c>
      <c r="CY19" s="200">
        <f t="shared" si="5"/>
        <v>0</v>
      </c>
      <c r="CZ19" s="200">
        <f t="shared" si="5"/>
        <v>0</v>
      </c>
      <c r="DA19" s="199">
        <f t="shared" si="5"/>
        <v>0</v>
      </c>
      <c r="DB19" s="199">
        <f t="shared" si="5"/>
        <v>0</v>
      </c>
      <c r="DC19" s="199">
        <f t="shared" si="5"/>
        <v>0</v>
      </c>
      <c r="DD19" s="199">
        <f t="shared" si="5"/>
        <v>1637916</v>
      </c>
      <c r="DE19" s="199">
        <f t="shared" si="5"/>
        <v>5893967</v>
      </c>
      <c r="DF19" s="200">
        <f t="shared" si="5"/>
        <v>0</v>
      </c>
      <c r="DG19" s="200">
        <f t="shared" si="5"/>
        <v>0</v>
      </c>
      <c r="DH19" s="200">
        <f t="shared" si="5"/>
        <v>0</v>
      </c>
      <c r="DI19" s="200">
        <f t="shared" si="5"/>
        <v>0</v>
      </c>
      <c r="DJ19" s="200">
        <f t="shared" si="5"/>
        <v>0</v>
      </c>
      <c r="DK19" s="199">
        <f t="shared" si="5"/>
        <v>0</v>
      </c>
      <c r="DL19" s="199">
        <f t="shared" si="5"/>
        <v>0</v>
      </c>
      <c r="DM19" s="199">
        <f t="shared" si="5"/>
        <v>0</v>
      </c>
      <c r="DN19" s="199">
        <f t="shared" si="5"/>
        <v>1637916</v>
      </c>
      <c r="DO19" s="199">
        <f t="shared" si="5"/>
        <v>5893967</v>
      </c>
      <c r="DP19" s="200">
        <f t="shared" si="5"/>
        <v>0</v>
      </c>
      <c r="DQ19" s="200">
        <f t="shared" si="5"/>
        <v>0</v>
      </c>
      <c r="DR19" s="200">
        <f t="shared" si="5"/>
        <v>0</v>
      </c>
      <c r="DS19" s="200">
        <f t="shared" si="5"/>
        <v>0</v>
      </c>
      <c r="DT19" s="200">
        <f t="shared" si="5"/>
        <v>0</v>
      </c>
      <c r="DU19" s="199">
        <f t="shared" si="5"/>
        <v>1079</v>
      </c>
      <c r="DV19" s="199">
        <f t="shared" si="5"/>
        <v>7531883</v>
      </c>
      <c r="DW19" s="199">
        <f t="shared" si="5"/>
        <v>1637916</v>
      </c>
      <c r="DX19" s="199">
        <f t="shared" si="5"/>
        <v>5893967</v>
      </c>
      <c r="DY19" s="200">
        <f t="shared" si="5"/>
        <v>743</v>
      </c>
      <c r="DZ19" s="200">
        <f t="shared" si="5"/>
        <v>766500</v>
      </c>
      <c r="EA19" s="200">
        <f t="shared" si="5"/>
        <v>373160</v>
      </c>
      <c r="EB19" s="200">
        <f>EB25+EB26+EB27+EB28+EB29+EB30</f>
        <v>393340</v>
      </c>
    </row>
    <row r="20" spans="1:132" ht="12.75">
      <c r="A20" s="166"/>
      <c r="B20" s="175" t="s">
        <v>203</v>
      </c>
      <c r="C20" s="199">
        <f>SUM(C31:C122)</f>
        <v>166513338</v>
      </c>
      <c r="D20" s="199">
        <f>SUM(D31:D122)</f>
        <v>30584272</v>
      </c>
      <c r="E20" s="199">
        <f>SUM(E31:E122)</f>
        <v>10875</v>
      </c>
      <c r="F20" s="199">
        <f aca="true" t="shared" si="6" ref="F20:BQ20">SUM(F31:F122)</f>
        <v>12773649</v>
      </c>
      <c r="G20" s="199">
        <f t="shared" si="6"/>
        <v>4089205</v>
      </c>
      <c r="H20" s="199">
        <f t="shared" si="6"/>
        <v>4148385</v>
      </c>
      <c r="I20" s="199">
        <f t="shared" si="6"/>
        <v>8415615</v>
      </c>
      <c r="J20" s="200">
        <f t="shared" si="6"/>
        <v>6927</v>
      </c>
      <c r="K20" s="200">
        <f t="shared" si="6"/>
        <v>2409200</v>
      </c>
      <c r="L20" s="200">
        <f t="shared" si="6"/>
        <v>1762600</v>
      </c>
      <c r="M20" s="200">
        <f t="shared" si="6"/>
        <v>1663200</v>
      </c>
      <c r="N20" s="200">
        <f t="shared" si="6"/>
        <v>613350</v>
      </c>
      <c r="O20" s="199">
        <f t="shared" si="6"/>
        <v>11112</v>
      </c>
      <c r="P20" s="199">
        <f t="shared" si="6"/>
        <v>13438075</v>
      </c>
      <c r="Q20" s="199">
        <f t="shared" si="6"/>
        <v>3666387</v>
      </c>
      <c r="R20" s="199">
        <f t="shared" si="6"/>
        <v>7847173</v>
      </c>
      <c r="S20" s="199">
        <f t="shared" si="6"/>
        <v>16272277</v>
      </c>
      <c r="T20" s="200">
        <f t="shared" si="6"/>
        <v>6640</v>
      </c>
      <c r="U20" s="200">
        <f t="shared" si="6"/>
        <v>2261700</v>
      </c>
      <c r="V20" s="200">
        <f t="shared" si="6"/>
        <v>1785750</v>
      </c>
      <c r="W20" s="200">
        <f t="shared" si="6"/>
        <v>3503100</v>
      </c>
      <c r="X20" s="200">
        <f t="shared" si="6"/>
        <v>791650</v>
      </c>
      <c r="Y20" s="199">
        <f t="shared" si="6"/>
        <v>10301</v>
      </c>
      <c r="Z20" s="199">
        <f t="shared" si="6"/>
        <v>11978286</v>
      </c>
      <c r="AA20" s="199">
        <f t="shared" si="6"/>
        <v>4437562</v>
      </c>
      <c r="AB20" s="199">
        <f t="shared" si="6"/>
        <v>12284735</v>
      </c>
      <c r="AC20" s="199">
        <f t="shared" si="6"/>
        <v>25905275</v>
      </c>
      <c r="AD20" s="200">
        <f t="shared" si="6"/>
        <v>5796</v>
      </c>
      <c r="AE20" s="200">
        <f t="shared" si="6"/>
        <v>2028600</v>
      </c>
      <c r="AF20" s="200">
        <f t="shared" si="6"/>
        <v>1111150</v>
      </c>
      <c r="AG20" s="200">
        <f t="shared" si="6"/>
        <v>4560100</v>
      </c>
      <c r="AH20" s="200">
        <f t="shared" si="6"/>
        <v>2139400</v>
      </c>
      <c r="AI20" s="199">
        <f t="shared" si="6"/>
        <v>7352</v>
      </c>
      <c r="AJ20" s="199">
        <f t="shared" si="6"/>
        <v>9229193</v>
      </c>
      <c r="AK20" s="199">
        <f t="shared" si="6"/>
        <v>3198561</v>
      </c>
      <c r="AL20" s="199">
        <f t="shared" si="6"/>
        <v>15483296</v>
      </c>
      <c r="AM20" s="199">
        <f t="shared" si="6"/>
        <v>31935907</v>
      </c>
      <c r="AN20" s="200">
        <f t="shared" si="6"/>
        <v>1838</v>
      </c>
      <c r="AO20" s="200">
        <f t="shared" si="6"/>
        <v>0</v>
      </c>
      <c r="AP20" s="200">
        <f t="shared" si="6"/>
        <v>312150</v>
      </c>
      <c r="AQ20" s="200">
        <f t="shared" si="6"/>
        <v>3407500</v>
      </c>
      <c r="AR20" s="200">
        <f t="shared" si="6"/>
        <v>0</v>
      </c>
      <c r="AS20" s="199">
        <f t="shared" si="6"/>
        <v>5717</v>
      </c>
      <c r="AT20" s="199">
        <f t="shared" si="6"/>
        <v>7506618</v>
      </c>
      <c r="AU20" s="199">
        <f t="shared" si="6"/>
        <v>2183378</v>
      </c>
      <c r="AV20" s="199">
        <f t="shared" si="6"/>
        <v>17666674</v>
      </c>
      <c r="AW20" s="199">
        <f t="shared" si="6"/>
        <v>37259147</v>
      </c>
      <c r="AX20" s="200">
        <f t="shared" si="6"/>
        <v>0</v>
      </c>
      <c r="AY20" s="200">
        <f t="shared" si="6"/>
        <v>0</v>
      </c>
      <c r="AZ20" s="200">
        <f t="shared" si="6"/>
        <v>0</v>
      </c>
      <c r="BA20" s="200">
        <f t="shared" si="6"/>
        <v>0</v>
      </c>
      <c r="BB20" s="200">
        <f t="shared" si="6"/>
        <v>0</v>
      </c>
      <c r="BC20" s="199">
        <f t="shared" si="6"/>
        <v>5638</v>
      </c>
      <c r="BD20" s="199">
        <f t="shared" si="6"/>
        <v>6985054</v>
      </c>
      <c r="BE20" s="199">
        <f t="shared" si="6"/>
        <v>1138992</v>
      </c>
      <c r="BF20" s="199">
        <f t="shared" si="6"/>
        <v>18805666</v>
      </c>
      <c r="BG20" s="199">
        <f t="shared" si="6"/>
        <v>43029706</v>
      </c>
      <c r="BH20" s="200">
        <f t="shared" si="6"/>
        <v>0</v>
      </c>
      <c r="BI20" s="200">
        <f t="shared" si="6"/>
        <v>0</v>
      </c>
      <c r="BJ20" s="200">
        <f t="shared" si="6"/>
        <v>0</v>
      </c>
      <c r="BK20" s="200">
        <f t="shared" si="6"/>
        <v>0</v>
      </c>
      <c r="BL20" s="200">
        <f t="shared" si="6"/>
        <v>0</v>
      </c>
      <c r="BM20" s="199">
        <f t="shared" si="6"/>
        <v>5182</v>
      </c>
      <c r="BN20" s="199">
        <f t="shared" si="6"/>
        <v>6728548</v>
      </c>
      <c r="BO20" s="199">
        <f t="shared" si="6"/>
        <v>2049444</v>
      </c>
      <c r="BP20" s="199">
        <f t="shared" si="6"/>
        <v>20855110</v>
      </c>
      <c r="BQ20" s="199">
        <f t="shared" si="6"/>
        <v>47708810</v>
      </c>
      <c r="BR20" s="200">
        <f aca="true" t="shared" si="7" ref="BR20:EA20">SUM(BR31:BR122)</f>
        <v>0</v>
      </c>
      <c r="BS20" s="200">
        <f t="shared" si="7"/>
        <v>0</v>
      </c>
      <c r="BT20" s="200">
        <f t="shared" si="7"/>
        <v>0</v>
      </c>
      <c r="BU20" s="200">
        <f t="shared" si="7"/>
        <v>0</v>
      </c>
      <c r="BV20" s="200">
        <f t="shared" si="7"/>
        <v>0</v>
      </c>
      <c r="BW20" s="199">
        <f t="shared" si="7"/>
        <v>0</v>
      </c>
      <c r="BX20" s="199">
        <f t="shared" si="7"/>
        <v>0</v>
      </c>
      <c r="BY20" s="199">
        <f t="shared" si="7"/>
        <v>0</v>
      </c>
      <c r="BZ20" s="199">
        <f t="shared" si="7"/>
        <v>20855110</v>
      </c>
      <c r="CA20" s="199">
        <f t="shared" si="7"/>
        <v>47352234</v>
      </c>
      <c r="CB20" s="200">
        <f t="shared" si="7"/>
        <v>0</v>
      </c>
      <c r="CC20" s="200">
        <f t="shared" si="7"/>
        <v>0</v>
      </c>
      <c r="CD20" s="200">
        <f t="shared" si="7"/>
        <v>0</v>
      </c>
      <c r="CE20" s="200">
        <f t="shared" si="7"/>
        <v>0</v>
      </c>
      <c r="CF20" s="200">
        <f t="shared" si="7"/>
        <v>0</v>
      </c>
      <c r="CG20" s="199">
        <f t="shared" si="7"/>
        <v>0</v>
      </c>
      <c r="CH20" s="199">
        <f t="shared" si="7"/>
        <v>0</v>
      </c>
      <c r="CI20" s="199">
        <f t="shared" si="7"/>
        <v>0</v>
      </c>
      <c r="CJ20" s="199">
        <f t="shared" si="7"/>
        <v>20855110</v>
      </c>
      <c r="CK20" s="199">
        <f t="shared" si="7"/>
        <v>47352234</v>
      </c>
      <c r="CL20" s="200">
        <f t="shared" si="7"/>
        <v>0</v>
      </c>
      <c r="CM20" s="200">
        <f t="shared" si="7"/>
        <v>0</v>
      </c>
      <c r="CN20" s="200">
        <f t="shared" si="7"/>
        <v>0</v>
      </c>
      <c r="CO20" s="200">
        <f t="shared" si="7"/>
        <v>0</v>
      </c>
      <c r="CP20" s="200">
        <f t="shared" si="7"/>
        <v>0</v>
      </c>
      <c r="CQ20" s="199">
        <f t="shared" si="7"/>
        <v>0</v>
      </c>
      <c r="CR20" s="199">
        <f t="shared" si="7"/>
        <v>0</v>
      </c>
      <c r="CS20" s="199">
        <f t="shared" si="7"/>
        <v>0</v>
      </c>
      <c r="CT20" s="199">
        <f t="shared" si="7"/>
        <v>20855110</v>
      </c>
      <c r="CU20" s="199">
        <f t="shared" si="7"/>
        <v>47352234</v>
      </c>
      <c r="CV20" s="200">
        <f t="shared" si="7"/>
        <v>0</v>
      </c>
      <c r="CW20" s="200">
        <f t="shared" si="7"/>
        <v>0</v>
      </c>
      <c r="CX20" s="200">
        <f t="shared" si="7"/>
        <v>0</v>
      </c>
      <c r="CY20" s="200">
        <f t="shared" si="7"/>
        <v>0</v>
      </c>
      <c r="CZ20" s="200">
        <f t="shared" si="7"/>
        <v>0</v>
      </c>
      <c r="DA20" s="199">
        <f t="shared" si="7"/>
        <v>0</v>
      </c>
      <c r="DB20" s="199">
        <f t="shared" si="7"/>
        <v>0</v>
      </c>
      <c r="DC20" s="199">
        <f t="shared" si="7"/>
        <v>0</v>
      </c>
      <c r="DD20" s="199">
        <f t="shared" si="7"/>
        <v>20855110</v>
      </c>
      <c r="DE20" s="199">
        <f t="shared" si="7"/>
        <v>47352234</v>
      </c>
      <c r="DF20" s="200">
        <f t="shared" si="7"/>
        <v>0</v>
      </c>
      <c r="DG20" s="200">
        <f t="shared" si="7"/>
        <v>0</v>
      </c>
      <c r="DH20" s="200">
        <f t="shared" si="7"/>
        <v>0</v>
      </c>
      <c r="DI20" s="200">
        <f t="shared" si="7"/>
        <v>0</v>
      </c>
      <c r="DJ20" s="200">
        <f t="shared" si="7"/>
        <v>0</v>
      </c>
      <c r="DK20" s="199">
        <f t="shared" si="7"/>
        <v>0</v>
      </c>
      <c r="DL20" s="199">
        <f t="shared" si="7"/>
        <v>0</v>
      </c>
      <c r="DM20" s="199">
        <f t="shared" si="7"/>
        <v>0</v>
      </c>
      <c r="DN20" s="199">
        <f t="shared" si="7"/>
        <v>20855110</v>
      </c>
      <c r="DO20" s="199">
        <f t="shared" si="7"/>
        <v>47352234</v>
      </c>
      <c r="DP20" s="200">
        <f t="shared" si="7"/>
        <v>0</v>
      </c>
      <c r="DQ20" s="200">
        <f t="shared" si="7"/>
        <v>0</v>
      </c>
      <c r="DR20" s="200">
        <f t="shared" si="7"/>
        <v>0</v>
      </c>
      <c r="DS20" s="200">
        <f t="shared" si="7"/>
        <v>0</v>
      </c>
      <c r="DT20" s="200">
        <f t="shared" si="7"/>
        <v>0</v>
      </c>
      <c r="DU20" s="199">
        <f t="shared" si="7"/>
        <v>12656</v>
      </c>
      <c r="DV20" s="199">
        <f t="shared" si="7"/>
        <v>68177697</v>
      </c>
      <c r="DW20" s="199">
        <f t="shared" si="7"/>
        <v>20855110</v>
      </c>
      <c r="DX20" s="199">
        <f t="shared" si="7"/>
        <v>47352234</v>
      </c>
      <c r="DY20" s="200">
        <f t="shared" si="7"/>
        <v>7190</v>
      </c>
      <c r="DZ20" s="200">
        <f t="shared" si="7"/>
        <v>6699500</v>
      </c>
      <c r="EA20" s="200">
        <f t="shared" si="7"/>
        <v>4560100</v>
      </c>
      <c r="EB20" s="200">
        <f>SUM(EB31:EB122)</f>
        <v>2139400</v>
      </c>
    </row>
    <row r="21" spans="1:132" ht="12.75">
      <c r="A21" s="169">
        <v>1</v>
      </c>
      <c r="B21" s="176" t="s">
        <v>58</v>
      </c>
      <c r="C21" s="176">
        <v>7553809.3</v>
      </c>
      <c r="D21" s="176">
        <v>1385819</v>
      </c>
      <c r="E21" s="201">
        <v>459</v>
      </c>
      <c r="F21" s="201">
        <v>688251</v>
      </c>
      <c r="G21" s="201"/>
      <c r="H21" s="201"/>
      <c r="I21" s="201">
        <v>688251</v>
      </c>
      <c r="J21" s="147">
        <v>161</v>
      </c>
      <c r="K21" s="147">
        <v>56350</v>
      </c>
      <c r="L21" s="147">
        <v>56350</v>
      </c>
      <c r="M21" s="147">
        <v>56350</v>
      </c>
      <c r="N21" s="147"/>
      <c r="O21" s="201">
        <v>459</v>
      </c>
      <c r="P21" s="201">
        <v>709957</v>
      </c>
      <c r="Q21" s="201">
        <v>688251</v>
      </c>
      <c r="R21" s="201">
        <v>688251</v>
      </c>
      <c r="S21" s="201">
        <v>709957</v>
      </c>
      <c r="T21" s="147">
        <v>161</v>
      </c>
      <c r="U21" s="147">
        <v>56350</v>
      </c>
      <c r="V21" s="147">
        <v>56350</v>
      </c>
      <c r="W21" s="147">
        <v>112700</v>
      </c>
      <c r="X21" s="147"/>
      <c r="Y21" s="201">
        <v>519</v>
      </c>
      <c r="Z21" s="201">
        <v>765028</v>
      </c>
      <c r="AA21" s="201">
        <v>709957</v>
      </c>
      <c r="AB21" s="201">
        <f>R21+AA21</f>
        <v>1398208</v>
      </c>
      <c r="AC21" s="201">
        <f>F21+P21+Z21-AB21</f>
        <v>765028</v>
      </c>
      <c r="AD21" s="147">
        <v>170</v>
      </c>
      <c r="AE21" s="147">
        <f>AD21*350</f>
        <v>59500</v>
      </c>
      <c r="AF21" s="147">
        <v>59500</v>
      </c>
      <c r="AG21" s="147">
        <f>M21+V21+AF21</f>
        <v>172200</v>
      </c>
      <c r="AH21" s="147">
        <f>K21+U21+AE21-AG21</f>
        <v>0</v>
      </c>
      <c r="AI21" s="201">
        <v>522</v>
      </c>
      <c r="AJ21" s="201">
        <v>777225</v>
      </c>
      <c r="AK21" s="201">
        <v>765028</v>
      </c>
      <c r="AL21" s="201">
        <f>AB21+AK21</f>
        <v>2163236</v>
      </c>
      <c r="AM21" s="201">
        <f>F21+P21+Z21+AJ21-AL21</f>
        <v>777225</v>
      </c>
      <c r="AN21" s="147"/>
      <c r="AO21" s="147"/>
      <c r="AP21" s="147"/>
      <c r="AQ21" s="147"/>
      <c r="AR21" s="147"/>
      <c r="AS21" s="201">
        <v>535</v>
      </c>
      <c r="AT21" s="201">
        <v>797268</v>
      </c>
      <c r="AU21" s="201">
        <v>777225</v>
      </c>
      <c r="AV21" s="201">
        <f>AL21+AU21</f>
        <v>2940461</v>
      </c>
      <c r="AW21" s="201">
        <f>F21+P21+Z21+AJ21+AT21-AV21</f>
        <v>797268</v>
      </c>
      <c r="AX21" s="147"/>
      <c r="AY21" s="147"/>
      <c r="AZ21" s="147"/>
      <c r="BA21" s="147"/>
      <c r="BB21" s="147"/>
      <c r="BC21" s="201">
        <v>531</v>
      </c>
      <c r="BD21" s="201">
        <v>775062</v>
      </c>
      <c r="BE21" s="201">
        <v>797268</v>
      </c>
      <c r="BF21" s="201">
        <f>AV21+BE21</f>
        <v>3737729</v>
      </c>
      <c r="BG21" s="201">
        <f>F21+P21+Z21+BH21+AJ21+AT21+BD21-BF21</f>
        <v>775062</v>
      </c>
      <c r="BH21" s="147"/>
      <c r="BI21" s="147"/>
      <c r="BJ21" s="147"/>
      <c r="BK21" s="147"/>
      <c r="BL21" s="147"/>
      <c r="BM21" s="201">
        <v>544</v>
      </c>
      <c r="BN21" s="201">
        <v>810309</v>
      </c>
      <c r="BO21" s="201">
        <v>775062</v>
      </c>
      <c r="BP21" s="201">
        <f>BF21+BO21</f>
        <v>4512791</v>
      </c>
      <c r="BQ21" s="201">
        <f>F21+P21+Z21+AJ21+AT21+BD21+BN21-BP21</f>
        <v>810309</v>
      </c>
      <c r="BR21" s="147"/>
      <c r="BS21" s="147"/>
      <c r="BT21" s="147"/>
      <c r="BU21" s="147"/>
      <c r="BV21" s="147"/>
      <c r="BW21" s="201"/>
      <c r="BX21" s="201"/>
      <c r="BY21" s="201"/>
      <c r="BZ21" s="201">
        <f>BP21+BY21</f>
        <v>4512791</v>
      </c>
      <c r="CA21" s="201">
        <f>F21+P21+Z21+AJ21+AT21+BD21+BN21+BX21-BZ21</f>
        <v>810309</v>
      </c>
      <c r="CB21" s="147"/>
      <c r="CC21" s="147"/>
      <c r="CD21" s="147"/>
      <c r="CE21" s="147"/>
      <c r="CF21" s="147"/>
      <c r="CG21" s="201"/>
      <c r="CH21" s="201"/>
      <c r="CI21" s="201"/>
      <c r="CJ21" s="201">
        <f>BZ21+CI21</f>
        <v>4512791</v>
      </c>
      <c r="CK21" s="201">
        <f>F21+P21+Z21+AJ21+AT21+BD21+BN21+BX21+CH21-CJ21</f>
        <v>810309</v>
      </c>
      <c r="CL21" s="147"/>
      <c r="CM21" s="147"/>
      <c r="CN21" s="147"/>
      <c r="CO21" s="147"/>
      <c r="CP21" s="147"/>
      <c r="CQ21" s="201"/>
      <c r="CR21" s="201"/>
      <c r="CS21" s="201"/>
      <c r="CT21" s="201">
        <f>CJ21+CS21</f>
        <v>4512791</v>
      </c>
      <c r="CU21" s="201">
        <f>F21+P21+Z21+AJ21+AT21+BD21+BN21+BX21+CH21+CR21-CT21</f>
        <v>810309</v>
      </c>
      <c r="CV21" s="147"/>
      <c r="CW21" s="147"/>
      <c r="CX21" s="147"/>
      <c r="CY21" s="147"/>
      <c r="CZ21" s="147"/>
      <c r="DA21" s="201"/>
      <c r="DB21" s="201"/>
      <c r="DC21" s="201"/>
      <c r="DD21" s="201">
        <f>CT21+DC21</f>
        <v>4512791</v>
      </c>
      <c r="DE21" s="201">
        <f>F21+P21+Z21+AJ21+AT21+BD21+BN21+BX21+CH21+CR21+DB21-DD21</f>
        <v>810309</v>
      </c>
      <c r="DF21" s="147"/>
      <c r="DG21" s="147"/>
      <c r="DH21" s="147"/>
      <c r="DI21" s="147"/>
      <c r="DJ21" s="147"/>
      <c r="DK21" s="201"/>
      <c r="DL21" s="201"/>
      <c r="DM21" s="201"/>
      <c r="DN21" s="201">
        <f>DD21+DM21</f>
        <v>4512791</v>
      </c>
      <c r="DO21" s="201">
        <f>F21+P21+Z21+AJ21+AT21+BD21+BN21+BX21+CH21+CR21+DB21+DL21-DN21</f>
        <v>810309</v>
      </c>
      <c r="DP21" s="147"/>
      <c r="DQ21" s="147"/>
      <c r="DR21" s="147"/>
      <c r="DS21" s="147"/>
      <c r="DT21" s="147"/>
      <c r="DU21" s="201">
        <f>MAX(E21,O21,Y21,AI21,AS21,BC21,BM21,BW21,CG21,CQ21,DA21,DK21)</f>
        <v>544</v>
      </c>
      <c r="DV21" s="201">
        <f>F21+P21+Z21+AJ21+AT21+BD21+BN21+BX21+CH21+CR21+DB21+DL21</f>
        <v>5323100</v>
      </c>
      <c r="DW21" s="201">
        <f>DN21</f>
        <v>4512791</v>
      </c>
      <c r="DX21" s="201">
        <f>DO21</f>
        <v>810309</v>
      </c>
      <c r="DY21" s="147">
        <f>MAX(J21,T21,AD21,AN21,AX21,BH21,BR21,CB21,CL21,CV21,DF21,DP21)</f>
        <v>170</v>
      </c>
      <c r="DZ21" s="147">
        <f>K21+U21+AE21+AO21+AY21+BI21+BS21+CC21+CM21+CW21+DG21+DQ21</f>
        <v>172200</v>
      </c>
      <c r="EA21" s="147">
        <f>AG21</f>
        <v>172200</v>
      </c>
      <c r="EB21" s="147">
        <f>DZ21-EA21</f>
        <v>0</v>
      </c>
    </row>
    <row r="22" spans="1:132" ht="12.75">
      <c r="A22" s="169">
        <v>2</v>
      </c>
      <c r="B22" s="176" t="s">
        <v>59</v>
      </c>
      <c r="C22" s="176">
        <v>2142510.4</v>
      </c>
      <c r="D22" s="176">
        <v>512613</v>
      </c>
      <c r="E22" s="201">
        <v>79</v>
      </c>
      <c r="F22" s="201">
        <v>149217</v>
      </c>
      <c r="G22" s="201">
        <v>149217</v>
      </c>
      <c r="H22" s="201">
        <v>149217</v>
      </c>
      <c r="I22" s="201"/>
      <c r="J22" s="147">
        <v>91</v>
      </c>
      <c r="K22" s="147">
        <v>31850</v>
      </c>
      <c r="L22" s="147">
        <v>31850</v>
      </c>
      <c r="M22" s="147">
        <v>31850</v>
      </c>
      <c r="N22" s="147"/>
      <c r="O22" s="201">
        <v>91</v>
      </c>
      <c r="P22" s="201">
        <v>137554</v>
      </c>
      <c r="Q22" s="201">
        <v>137554</v>
      </c>
      <c r="R22" s="201">
        <v>286771</v>
      </c>
      <c r="S22" s="201"/>
      <c r="T22" s="147">
        <v>91</v>
      </c>
      <c r="U22" s="147">
        <v>31850</v>
      </c>
      <c r="V22" s="147">
        <v>31850</v>
      </c>
      <c r="W22" s="147">
        <v>63700</v>
      </c>
      <c r="X22" s="147"/>
      <c r="Y22" s="201">
        <v>91</v>
      </c>
      <c r="Z22" s="201">
        <v>137554</v>
      </c>
      <c r="AA22" s="201">
        <v>137554</v>
      </c>
      <c r="AB22" s="201">
        <f aca="true" t="shared" si="8" ref="AB22:AB88">R22+AA22</f>
        <v>424325</v>
      </c>
      <c r="AC22" s="201">
        <f aca="true" t="shared" si="9" ref="AC22:AC88">F22+P22+Z22-AB22</f>
        <v>0</v>
      </c>
      <c r="AD22" s="147">
        <v>91</v>
      </c>
      <c r="AE22" s="147">
        <f aca="true" t="shared" si="10" ref="AE22:AE88">AD22*350</f>
        <v>31850</v>
      </c>
      <c r="AF22" s="147">
        <v>31850</v>
      </c>
      <c r="AG22" s="147">
        <f aca="true" t="shared" si="11" ref="AG22:AG88">M22+V22+AF22</f>
        <v>95550</v>
      </c>
      <c r="AH22" s="147">
        <f aca="true" t="shared" si="12" ref="AH22:AH88">K22+U22+AE22-AG22</f>
        <v>0</v>
      </c>
      <c r="AI22" s="201">
        <v>92</v>
      </c>
      <c r="AJ22" s="201">
        <v>136270</v>
      </c>
      <c r="AK22" s="201">
        <v>136270</v>
      </c>
      <c r="AL22" s="201">
        <f aca="true" t="shared" si="13" ref="AL22:AL88">AB22+AK22</f>
        <v>560595</v>
      </c>
      <c r="AM22" s="201">
        <f aca="true" t="shared" si="14" ref="AM22:AM88">F22+P22+Z22+AJ22-AL22</f>
        <v>0</v>
      </c>
      <c r="AN22" s="147">
        <v>91</v>
      </c>
      <c r="AO22" s="147"/>
      <c r="AP22" s="147"/>
      <c r="AQ22" s="147"/>
      <c r="AR22" s="147"/>
      <c r="AS22" s="201">
        <v>91</v>
      </c>
      <c r="AT22" s="201">
        <v>136295</v>
      </c>
      <c r="AU22" s="201">
        <v>136295</v>
      </c>
      <c r="AV22" s="201">
        <f aca="true" t="shared" si="15" ref="AV22:AV88">AL22+AU22</f>
        <v>696890</v>
      </c>
      <c r="AW22" s="201">
        <f aca="true" t="shared" si="16" ref="AW22:AW88">F22+P22+Z22+AJ22+AT22-AV22</f>
        <v>0</v>
      </c>
      <c r="AX22" s="147"/>
      <c r="AY22" s="147"/>
      <c r="AZ22" s="147"/>
      <c r="BA22" s="147"/>
      <c r="BB22" s="147"/>
      <c r="BC22" s="201">
        <v>91</v>
      </c>
      <c r="BD22" s="201">
        <v>108060</v>
      </c>
      <c r="BE22" s="201">
        <v>108060</v>
      </c>
      <c r="BF22" s="201">
        <f aca="true" t="shared" si="17" ref="BF22:BF88">AV22+BE22</f>
        <v>804950</v>
      </c>
      <c r="BG22" s="201">
        <f aca="true" t="shared" si="18" ref="BG22:BG88">F22+P22+Z22+BH22+AJ22+AT22+BD22-BF22</f>
        <v>0</v>
      </c>
      <c r="BH22" s="147"/>
      <c r="BI22" s="147"/>
      <c r="BJ22" s="147"/>
      <c r="BK22" s="147"/>
      <c r="BL22" s="147"/>
      <c r="BM22" s="201">
        <v>136</v>
      </c>
      <c r="BN22" s="201">
        <v>197340</v>
      </c>
      <c r="BO22" s="201">
        <v>98675</v>
      </c>
      <c r="BP22" s="201">
        <f aca="true" t="shared" si="19" ref="BP22:BP88">BF22+BO22</f>
        <v>903625</v>
      </c>
      <c r="BQ22" s="201">
        <f aca="true" t="shared" si="20" ref="BQ22:BQ88">F22+P22+Z22+AJ22+AT22+BD22+BN22-BP22</f>
        <v>98665</v>
      </c>
      <c r="BR22" s="147"/>
      <c r="BS22" s="147"/>
      <c r="BT22" s="147"/>
      <c r="BU22" s="147"/>
      <c r="BV22" s="147"/>
      <c r="BW22" s="201"/>
      <c r="BX22" s="201"/>
      <c r="BY22" s="201"/>
      <c r="BZ22" s="201">
        <f aca="true" t="shared" si="21" ref="BZ22:BZ88">BP22+BY22</f>
        <v>903625</v>
      </c>
      <c r="CA22" s="201">
        <f aca="true" t="shared" si="22" ref="CA22:CA88">F22+P22+Z22+AJ22+AT22+BD22+BN22+BX22-BZ22</f>
        <v>98665</v>
      </c>
      <c r="CB22" s="147"/>
      <c r="CC22" s="147"/>
      <c r="CD22" s="147"/>
      <c r="CE22" s="147"/>
      <c r="CF22" s="147"/>
      <c r="CG22" s="201"/>
      <c r="CH22" s="201"/>
      <c r="CI22" s="201"/>
      <c r="CJ22" s="201">
        <f aca="true" t="shared" si="23" ref="CJ22:CJ88">BZ22+CI22</f>
        <v>903625</v>
      </c>
      <c r="CK22" s="201">
        <f aca="true" t="shared" si="24" ref="CK22:CK88">F22+P22+Z22+AJ22+AT22+BD22+BN22+BX22+CH22-CJ22</f>
        <v>98665</v>
      </c>
      <c r="CL22" s="147"/>
      <c r="CM22" s="147"/>
      <c r="CN22" s="147"/>
      <c r="CO22" s="147"/>
      <c r="CP22" s="147"/>
      <c r="CQ22" s="201"/>
      <c r="CR22" s="201"/>
      <c r="CS22" s="201"/>
      <c r="CT22" s="201">
        <f aca="true" t="shared" si="25" ref="CT22:CT88">CJ22+CS22</f>
        <v>903625</v>
      </c>
      <c r="CU22" s="201">
        <f aca="true" t="shared" si="26" ref="CU22:CU88">F22+P22+Z22+AJ22+AT22+BD22+BN22+BX22+CH22+CR22-CT22</f>
        <v>98665</v>
      </c>
      <c r="CV22" s="147"/>
      <c r="CW22" s="147"/>
      <c r="CX22" s="147"/>
      <c r="CY22" s="147"/>
      <c r="CZ22" s="147"/>
      <c r="DA22" s="201"/>
      <c r="DB22" s="201"/>
      <c r="DC22" s="201"/>
      <c r="DD22" s="201">
        <f aca="true" t="shared" si="27" ref="DD22:DD88">CT22+DC22</f>
        <v>903625</v>
      </c>
      <c r="DE22" s="201">
        <f aca="true" t="shared" si="28" ref="DE22:DE88">F22+P22+Z22+AJ22+AT22+BD22+BN22+BX22+CH22+CR22+DB22-DD22</f>
        <v>98665</v>
      </c>
      <c r="DF22" s="147"/>
      <c r="DG22" s="147"/>
      <c r="DH22" s="147"/>
      <c r="DI22" s="147"/>
      <c r="DJ22" s="147"/>
      <c r="DK22" s="201"/>
      <c r="DL22" s="201"/>
      <c r="DM22" s="201"/>
      <c r="DN22" s="201">
        <f aca="true" t="shared" si="29" ref="DN22:DN88">DD22+DM22</f>
        <v>903625</v>
      </c>
      <c r="DO22" s="201">
        <f aca="true" t="shared" si="30" ref="DO22:DO88">F22+P22+Z22+AJ22+AT22+BD22+BN22+BX22+CH22+CR22+DB22+DL22-DN22</f>
        <v>98665</v>
      </c>
      <c r="DP22" s="147"/>
      <c r="DQ22" s="147"/>
      <c r="DR22" s="147"/>
      <c r="DS22" s="147"/>
      <c r="DT22" s="147"/>
      <c r="DU22" s="201">
        <f aca="true" t="shared" si="31" ref="DU22:DU88">MAX(E22,O22,Y22,AI22,AS22,BC22,BM22,BW22,CG22,CQ22,DA22,DK22)</f>
        <v>136</v>
      </c>
      <c r="DV22" s="201">
        <f aca="true" t="shared" si="32" ref="DV22:DV88">F22+P22+Z22+AJ22+AT22+BD22+BN22+BX22+CH22+CR22+DB22+DL22</f>
        <v>1002290</v>
      </c>
      <c r="DW22" s="201">
        <f aca="true" t="shared" si="33" ref="DW22:DW88">DN22</f>
        <v>903625</v>
      </c>
      <c r="DX22" s="201">
        <f aca="true" t="shared" si="34" ref="DX22:DX88">DO22</f>
        <v>98665</v>
      </c>
      <c r="DY22" s="147">
        <f aca="true" t="shared" si="35" ref="DY22:DY88">MAX(J22,T22,AD22,AN22,AX22,BH22,BR22,CB22,CL22,CV22,DF22,DP22)</f>
        <v>91</v>
      </c>
      <c r="DZ22" s="147">
        <f aca="true" t="shared" si="36" ref="DZ22:DZ88">K22+U22+AE22+AO22+AY22+BI22+BS22+CC22+CM22+CW22+DG22+DQ22</f>
        <v>95550</v>
      </c>
      <c r="EA22" s="147">
        <f aca="true" t="shared" si="37" ref="EA22:EA88">AG22</f>
        <v>95550</v>
      </c>
      <c r="EB22" s="147">
        <f aca="true" t="shared" si="38" ref="EB22:EB88">DZ22-EA22</f>
        <v>0</v>
      </c>
    </row>
    <row r="23" spans="1:132" ht="12.75">
      <c r="A23" s="169">
        <v>3</v>
      </c>
      <c r="B23" s="176" t="s">
        <v>60</v>
      </c>
      <c r="C23" s="176">
        <v>8598122.4</v>
      </c>
      <c r="D23" s="176">
        <v>1185949</v>
      </c>
      <c r="E23" s="201">
        <v>500</v>
      </c>
      <c r="F23" s="201">
        <v>570000</v>
      </c>
      <c r="G23" s="201"/>
      <c r="H23" s="201"/>
      <c r="I23" s="201">
        <v>570000</v>
      </c>
      <c r="J23" s="147"/>
      <c r="K23" s="147"/>
      <c r="L23" s="147"/>
      <c r="M23" s="147"/>
      <c r="N23" s="147"/>
      <c r="O23" s="201">
        <v>716</v>
      </c>
      <c r="P23" s="201">
        <v>600000</v>
      </c>
      <c r="Q23" s="201"/>
      <c r="R23" s="201"/>
      <c r="S23" s="201">
        <v>600000</v>
      </c>
      <c r="T23" s="147">
        <v>400</v>
      </c>
      <c r="U23" s="147">
        <v>140000</v>
      </c>
      <c r="V23" s="147"/>
      <c r="W23" s="147"/>
      <c r="X23" s="147"/>
      <c r="Y23" s="201">
        <v>409</v>
      </c>
      <c r="Z23" s="201">
        <v>640000</v>
      </c>
      <c r="AA23" s="201">
        <v>466512</v>
      </c>
      <c r="AB23" s="201">
        <f t="shared" si="8"/>
        <v>466512</v>
      </c>
      <c r="AC23" s="201">
        <f t="shared" si="9"/>
        <v>1343488</v>
      </c>
      <c r="AD23" s="147">
        <v>378</v>
      </c>
      <c r="AE23" s="147">
        <f t="shared" si="10"/>
        <v>132300</v>
      </c>
      <c r="AF23" s="147"/>
      <c r="AG23" s="147">
        <f t="shared" si="11"/>
        <v>0</v>
      </c>
      <c r="AH23" s="147">
        <f t="shared" si="12"/>
        <v>272300</v>
      </c>
      <c r="AI23" s="201">
        <v>384</v>
      </c>
      <c r="AJ23" s="201">
        <v>640000</v>
      </c>
      <c r="AK23" s="201"/>
      <c r="AL23" s="201">
        <f t="shared" si="13"/>
        <v>466512</v>
      </c>
      <c r="AM23" s="201">
        <f t="shared" si="14"/>
        <v>1983488</v>
      </c>
      <c r="AN23" s="147"/>
      <c r="AO23" s="147"/>
      <c r="AP23" s="147"/>
      <c r="AQ23" s="147"/>
      <c r="AR23" s="147"/>
      <c r="AS23" s="201">
        <v>398</v>
      </c>
      <c r="AT23" s="201">
        <v>646000</v>
      </c>
      <c r="AU23" s="201">
        <v>454607</v>
      </c>
      <c r="AV23" s="201">
        <f t="shared" si="15"/>
        <v>921119</v>
      </c>
      <c r="AW23" s="201">
        <f t="shared" si="16"/>
        <v>2174881</v>
      </c>
      <c r="AX23" s="147"/>
      <c r="AY23" s="147"/>
      <c r="AZ23" s="147"/>
      <c r="BA23" s="147"/>
      <c r="BB23" s="147"/>
      <c r="BC23" s="201">
        <v>396</v>
      </c>
      <c r="BD23" s="201">
        <v>643000</v>
      </c>
      <c r="BE23" s="201">
        <v>14857</v>
      </c>
      <c r="BF23" s="201">
        <f t="shared" si="17"/>
        <v>935976</v>
      </c>
      <c r="BG23" s="201">
        <f t="shared" si="18"/>
        <v>2803024</v>
      </c>
      <c r="BH23" s="147"/>
      <c r="BI23" s="147"/>
      <c r="BJ23" s="147"/>
      <c r="BK23" s="147"/>
      <c r="BL23" s="147"/>
      <c r="BM23" s="201">
        <v>396</v>
      </c>
      <c r="BN23" s="201">
        <v>643000</v>
      </c>
      <c r="BO23" s="201"/>
      <c r="BP23" s="201">
        <f t="shared" si="19"/>
        <v>935976</v>
      </c>
      <c r="BQ23" s="201">
        <f t="shared" si="20"/>
        <v>3446024</v>
      </c>
      <c r="BR23" s="147"/>
      <c r="BS23" s="147"/>
      <c r="BT23" s="147"/>
      <c r="BU23" s="147"/>
      <c r="BV23" s="147"/>
      <c r="BW23" s="201"/>
      <c r="BX23" s="201"/>
      <c r="BY23" s="201"/>
      <c r="BZ23" s="201">
        <f t="shared" si="21"/>
        <v>935976</v>
      </c>
      <c r="CA23" s="201">
        <f t="shared" si="22"/>
        <v>3446024</v>
      </c>
      <c r="CB23" s="147"/>
      <c r="CC23" s="147"/>
      <c r="CD23" s="147"/>
      <c r="CE23" s="147"/>
      <c r="CF23" s="147"/>
      <c r="CG23" s="201"/>
      <c r="CH23" s="201"/>
      <c r="CI23" s="201"/>
      <c r="CJ23" s="201">
        <f t="shared" si="23"/>
        <v>935976</v>
      </c>
      <c r="CK23" s="201">
        <f t="shared" si="24"/>
        <v>3446024</v>
      </c>
      <c r="CL23" s="147"/>
      <c r="CM23" s="147"/>
      <c r="CN23" s="147"/>
      <c r="CO23" s="147"/>
      <c r="CP23" s="147"/>
      <c r="CQ23" s="201"/>
      <c r="CR23" s="201"/>
      <c r="CS23" s="201"/>
      <c r="CT23" s="201">
        <f t="shared" si="25"/>
        <v>935976</v>
      </c>
      <c r="CU23" s="201">
        <f t="shared" si="26"/>
        <v>3446024</v>
      </c>
      <c r="CV23" s="147"/>
      <c r="CW23" s="147"/>
      <c r="CX23" s="147"/>
      <c r="CY23" s="147"/>
      <c r="CZ23" s="147"/>
      <c r="DA23" s="201"/>
      <c r="DB23" s="201"/>
      <c r="DC23" s="201"/>
      <c r="DD23" s="201">
        <f t="shared" si="27"/>
        <v>935976</v>
      </c>
      <c r="DE23" s="201">
        <f t="shared" si="28"/>
        <v>3446024</v>
      </c>
      <c r="DF23" s="147"/>
      <c r="DG23" s="147"/>
      <c r="DH23" s="147"/>
      <c r="DI23" s="147"/>
      <c r="DJ23" s="147"/>
      <c r="DK23" s="201"/>
      <c r="DL23" s="201"/>
      <c r="DM23" s="201"/>
      <c r="DN23" s="201">
        <f t="shared" si="29"/>
        <v>935976</v>
      </c>
      <c r="DO23" s="201">
        <f t="shared" si="30"/>
        <v>3446024</v>
      </c>
      <c r="DP23" s="147"/>
      <c r="DQ23" s="147"/>
      <c r="DR23" s="147"/>
      <c r="DS23" s="147"/>
      <c r="DT23" s="147"/>
      <c r="DU23" s="201">
        <f t="shared" si="31"/>
        <v>716</v>
      </c>
      <c r="DV23" s="201">
        <f t="shared" si="32"/>
        <v>4382000</v>
      </c>
      <c r="DW23" s="201">
        <f t="shared" si="33"/>
        <v>935976</v>
      </c>
      <c r="DX23" s="201">
        <f t="shared" si="34"/>
        <v>3446024</v>
      </c>
      <c r="DY23" s="147">
        <f t="shared" si="35"/>
        <v>400</v>
      </c>
      <c r="DZ23" s="147">
        <f t="shared" si="36"/>
        <v>272300</v>
      </c>
      <c r="EA23" s="147">
        <f t="shared" si="37"/>
        <v>0</v>
      </c>
      <c r="EB23" s="147">
        <f t="shared" si="38"/>
        <v>272300</v>
      </c>
    </row>
    <row r="24" spans="1:132" ht="12.75">
      <c r="A24" s="169">
        <v>4</v>
      </c>
      <c r="B24" s="176" t="s">
        <v>61</v>
      </c>
      <c r="C24" s="176">
        <v>9466723.7</v>
      </c>
      <c r="D24" s="176">
        <v>1353474</v>
      </c>
      <c r="E24" s="201">
        <v>873</v>
      </c>
      <c r="F24" s="201">
        <v>750000</v>
      </c>
      <c r="G24" s="201"/>
      <c r="H24" s="201"/>
      <c r="I24" s="201">
        <v>750000</v>
      </c>
      <c r="J24" s="147">
        <v>372</v>
      </c>
      <c r="K24" s="147">
        <v>130200</v>
      </c>
      <c r="L24" s="147">
        <v>130200</v>
      </c>
      <c r="M24" s="147">
        <v>130200</v>
      </c>
      <c r="N24" s="147"/>
      <c r="O24" s="201">
        <v>535</v>
      </c>
      <c r="P24" s="201">
        <v>757944</v>
      </c>
      <c r="Q24" s="201">
        <v>341075</v>
      </c>
      <c r="R24" s="201">
        <v>341446</v>
      </c>
      <c r="S24" s="201">
        <v>1166869</v>
      </c>
      <c r="T24" s="147">
        <v>372</v>
      </c>
      <c r="U24" s="147">
        <v>130200</v>
      </c>
      <c r="V24" s="147">
        <v>130200</v>
      </c>
      <c r="W24" s="147">
        <v>260400</v>
      </c>
      <c r="X24" s="147"/>
      <c r="Y24" s="201">
        <v>536</v>
      </c>
      <c r="Z24" s="201">
        <v>760233</v>
      </c>
      <c r="AA24" s="201"/>
      <c r="AB24" s="201">
        <f t="shared" si="8"/>
        <v>341446</v>
      </c>
      <c r="AC24" s="201">
        <f t="shared" si="9"/>
        <v>1926731</v>
      </c>
      <c r="AD24" s="147">
        <v>372</v>
      </c>
      <c r="AE24" s="147">
        <f t="shared" si="10"/>
        <v>130200</v>
      </c>
      <c r="AF24" s="147">
        <v>130200</v>
      </c>
      <c r="AG24" s="147">
        <f t="shared" si="11"/>
        <v>390600</v>
      </c>
      <c r="AH24" s="147">
        <f t="shared" si="12"/>
        <v>0</v>
      </c>
      <c r="AI24" s="201">
        <v>536</v>
      </c>
      <c r="AJ24" s="201">
        <v>760233</v>
      </c>
      <c r="AK24" s="201">
        <v>319298</v>
      </c>
      <c r="AL24" s="201">
        <f t="shared" si="13"/>
        <v>660744</v>
      </c>
      <c r="AM24" s="201">
        <f t="shared" si="14"/>
        <v>2367666</v>
      </c>
      <c r="AN24" s="147"/>
      <c r="AO24" s="147"/>
      <c r="AP24" s="147"/>
      <c r="AQ24" s="147"/>
      <c r="AR24" s="147"/>
      <c r="AS24" s="201">
        <v>529</v>
      </c>
      <c r="AT24" s="201">
        <v>748743</v>
      </c>
      <c r="AU24" s="201">
        <v>314472</v>
      </c>
      <c r="AV24" s="201">
        <f t="shared" si="15"/>
        <v>975216</v>
      </c>
      <c r="AW24" s="201">
        <f t="shared" si="16"/>
        <v>2801937</v>
      </c>
      <c r="AX24" s="147"/>
      <c r="AY24" s="147"/>
      <c r="AZ24" s="147"/>
      <c r="BA24" s="147"/>
      <c r="BB24" s="147"/>
      <c r="BC24" s="201">
        <v>526</v>
      </c>
      <c r="BD24" s="201">
        <v>740000</v>
      </c>
      <c r="BE24" s="201"/>
      <c r="BF24" s="201">
        <f t="shared" si="17"/>
        <v>975216</v>
      </c>
      <c r="BG24" s="201">
        <f t="shared" si="18"/>
        <v>3541937</v>
      </c>
      <c r="BH24" s="147"/>
      <c r="BI24" s="147"/>
      <c r="BJ24" s="147"/>
      <c r="BK24" s="147"/>
      <c r="BL24" s="147"/>
      <c r="BM24" s="201">
        <v>511</v>
      </c>
      <c r="BN24" s="201">
        <v>721000</v>
      </c>
      <c r="BO24" s="201"/>
      <c r="BP24" s="201">
        <f t="shared" si="19"/>
        <v>975216</v>
      </c>
      <c r="BQ24" s="201">
        <f t="shared" si="20"/>
        <v>4262937</v>
      </c>
      <c r="BR24" s="147"/>
      <c r="BS24" s="147"/>
      <c r="BT24" s="147"/>
      <c r="BU24" s="147"/>
      <c r="BV24" s="147"/>
      <c r="BW24" s="201"/>
      <c r="BX24" s="201"/>
      <c r="BY24" s="201"/>
      <c r="BZ24" s="201">
        <f t="shared" si="21"/>
        <v>975216</v>
      </c>
      <c r="CA24" s="201">
        <f t="shared" si="22"/>
        <v>4262937</v>
      </c>
      <c r="CB24" s="147"/>
      <c r="CC24" s="147"/>
      <c r="CD24" s="147"/>
      <c r="CE24" s="147"/>
      <c r="CF24" s="147"/>
      <c r="CG24" s="201"/>
      <c r="CH24" s="201"/>
      <c r="CI24" s="201"/>
      <c r="CJ24" s="201">
        <f t="shared" si="23"/>
        <v>975216</v>
      </c>
      <c r="CK24" s="201">
        <f t="shared" si="24"/>
        <v>4262937</v>
      </c>
      <c r="CL24" s="147"/>
      <c r="CM24" s="147"/>
      <c r="CN24" s="147"/>
      <c r="CO24" s="147"/>
      <c r="CP24" s="147"/>
      <c r="CQ24" s="201"/>
      <c r="CR24" s="201"/>
      <c r="CS24" s="201"/>
      <c r="CT24" s="201">
        <f t="shared" si="25"/>
        <v>975216</v>
      </c>
      <c r="CU24" s="201">
        <f t="shared" si="26"/>
        <v>4262937</v>
      </c>
      <c r="CV24" s="147"/>
      <c r="CW24" s="147"/>
      <c r="CX24" s="147"/>
      <c r="CY24" s="147"/>
      <c r="CZ24" s="147"/>
      <c r="DA24" s="201"/>
      <c r="DB24" s="201"/>
      <c r="DC24" s="201"/>
      <c r="DD24" s="201">
        <f t="shared" si="27"/>
        <v>975216</v>
      </c>
      <c r="DE24" s="201">
        <f t="shared" si="28"/>
        <v>4262937</v>
      </c>
      <c r="DF24" s="147"/>
      <c r="DG24" s="147"/>
      <c r="DH24" s="147"/>
      <c r="DI24" s="147"/>
      <c r="DJ24" s="147"/>
      <c r="DK24" s="201"/>
      <c r="DL24" s="201"/>
      <c r="DM24" s="201"/>
      <c r="DN24" s="201">
        <f t="shared" si="29"/>
        <v>975216</v>
      </c>
      <c r="DO24" s="201">
        <f t="shared" si="30"/>
        <v>4262937</v>
      </c>
      <c r="DP24" s="147"/>
      <c r="DQ24" s="147"/>
      <c r="DR24" s="147"/>
      <c r="DS24" s="147"/>
      <c r="DT24" s="147"/>
      <c r="DU24" s="201">
        <f t="shared" si="31"/>
        <v>873</v>
      </c>
      <c r="DV24" s="201">
        <f t="shared" si="32"/>
        <v>5238153</v>
      </c>
      <c r="DW24" s="201">
        <f t="shared" si="33"/>
        <v>975216</v>
      </c>
      <c r="DX24" s="201">
        <f t="shared" si="34"/>
        <v>4262937</v>
      </c>
      <c r="DY24" s="147">
        <f t="shared" si="35"/>
        <v>372</v>
      </c>
      <c r="DZ24" s="147">
        <f t="shared" si="36"/>
        <v>390600</v>
      </c>
      <c r="EA24" s="147">
        <f t="shared" si="37"/>
        <v>390600</v>
      </c>
      <c r="EB24" s="147">
        <f t="shared" si="38"/>
        <v>0</v>
      </c>
    </row>
    <row r="25" spans="1:132" ht="12.75">
      <c r="A25" s="169">
        <v>1</v>
      </c>
      <c r="B25" s="176" t="s">
        <v>62</v>
      </c>
      <c r="C25" s="176">
        <v>1842325.9</v>
      </c>
      <c r="D25" s="176">
        <v>495897</v>
      </c>
      <c r="E25" s="201">
        <v>132</v>
      </c>
      <c r="F25" s="201">
        <v>107547</v>
      </c>
      <c r="G25" s="201">
        <v>107547</v>
      </c>
      <c r="H25" s="201">
        <v>107547</v>
      </c>
      <c r="I25" s="201"/>
      <c r="J25" s="147">
        <v>3</v>
      </c>
      <c r="K25" s="147">
        <v>1050</v>
      </c>
      <c r="L25" s="147">
        <v>1050</v>
      </c>
      <c r="M25" s="147">
        <v>1050</v>
      </c>
      <c r="N25" s="147"/>
      <c r="O25" s="201">
        <v>135</v>
      </c>
      <c r="P25" s="201">
        <v>113328</v>
      </c>
      <c r="Q25" s="201"/>
      <c r="R25" s="201">
        <v>107547</v>
      </c>
      <c r="S25" s="201">
        <v>113328</v>
      </c>
      <c r="T25" s="147">
        <v>4</v>
      </c>
      <c r="U25" s="147">
        <v>1400</v>
      </c>
      <c r="V25" s="147">
        <v>1400</v>
      </c>
      <c r="W25" s="147">
        <v>2450</v>
      </c>
      <c r="X25" s="147"/>
      <c r="Y25" s="201">
        <v>136</v>
      </c>
      <c r="Z25" s="201">
        <v>226393</v>
      </c>
      <c r="AA25" s="201">
        <v>113328</v>
      </c>
      <c r="AB25" s="201">
        <f t="shared" si="8"/>
        <v>220875</v>
      </c>
      <c r="AC25" s="201">
        <f t="shared" si="9"/>
        <v>226393</v>
      </c>
      <c r="AD25" s="147">
        <v>3</v>
      </c>
      <c r="AE25" s="147">
        <f t="shared" si="10"/>
        <v>1050</v>
      </c>
      <c r="AF25" s="147">
        <v>1050</v>
      </c>
      <c r="AG25" s="147">
        <f t="shared" si="11"/>
        <v>3500</v>
      </c>
      <c r="AH25" s="147">
        <f t="shared" si="12"/>
        <v>0</v>
      </c>
      <c r="AI25" s="201">
        <v>134</v>
      </c>
      <c r="AJ25" s="201">
        <v>219896</v>
      </c>
      <c r="AK25" s="201">
        <v>219896</v>
      </c>
      <c r="AL25" s="201">
        <f t="shared" si="13"/>
        <v>440771</v>
      </c>
      <c r="AM25" s="201">
        <f t="shared" si="14"/>
        <v>226393</v>
      </c>
      <c r="AN25" s="147"/>
      <c r="AO25" s="147"/>
      <c r="AP25" s="147"/>
      <c r="AQ25" s="147"/>
      <c r="AR25" s="147"/>
      <c r="AS25" s="201">
        <v>108</v>
      </c>
      <c r="AT25" s="201">
        <v>174101</v>
      </c>
      <c r="AU25" s="201"/>
      <c r="AV25" s="201">
        <f t="shared" si="15"/>
        <v>440771</v>
      </c>
      <c r="AW25" s="201">
        <f t="shared" si="16"/>
        <v>400494</v>
      </c>
      <c r="AX25" s="147"/>
      <c r="AY25" s="147"/>
      <c r="AZ25" s="147"/>
      <c r="BA25" s="147"/>
      <c r="BB25" s="147"/>
      <c r="BC25" s="201">
        <v>97</v>
      </c>
      <c r="BD25" s="201">
        <v>156207</v>
      </c>
      <c r="BE25" s="201"/>
      <c r="BF25" s="201">
        <f t="shared" si="17"/>
        <v>440771</v>
      </c>
      <c r="BG25" s="201">
        <f t="shared" si="18"/>
        <v>556701</v>
      </c>
      <c r="BH25" s="147"/>
      <c r="BI25" s="147"/>
      <c r="BJ25" s="147"/>
      <c r="BK25" s="147"/>
      <c r="BL25" s="147"/>
      <c r="BM25" s="201">
        <v>82</v>
      </c>
      <c r="BN25" s="201">
        <v>123356</v>
      </c>
      <c r="BO25" s="201"/>
      <c r="BP25" s="201">
        <f t="shared" si="19"/>
        <v>440771</v>
      </c>
      <c r="BQ25" s="201">
        <f t="shared" si="20"/>
        <v>680057</v>
      </c>
      <c r="BR25" s="147"/>
      <c r="BS25" s="147"/>
      <c r="BT25" s="147"/>
      <c r="BU25" s="147"/>
      <c r="BV25" s="147"/>
      <c r="BW25" s="201"/>
      <c r="BX25" s="201"/>
      <c r="BY25" s="201"/>
      <c r="BZ25" s="201">
        <f t="shared" si="21"/>
        <v>440771</v>
      </c>
      <c r="CA25" s="201">
        <f t="shared" si="22"/>
        <v>680057</v>
      </c>
      <c r="CB25" s="147"/>
      <c r="CC25" s="147"/>
      <c r="CD25" s="147"/>
      <c r="CE25" s="147"/>
      <c r="CF25" s="147"/>
      <c r="CG25" s="201"/>
      <c r="CH25" s="201"/>
      <c r="CI25" s="201"/>
      <c r="CJ25" s="201">
        <f t="shared" si="23"/>
        <v>440771</v>
      </c>
      <c r="CK25" s="201">
        <f t="shared" si="24"/>
        <v>680057</v>
      </c>
      <c r="CL25" s="147"/>
      <c r="CM25" s="147"/>
      <c r="CN25" s="147"/>
      <c r="CO25" s="147"/>
      <c r="CP25" s="147"/>
      <c r="CQ25" s="201"/>
      <c r="CR25" s="201"/>
      <c r="CS25" s="201"/>
      <c r="CT25" s="201">
        <f t="shared" si="25"/>
        <v>440771</v>
      </c>
      <c r="CU25" s="201">
        <f t="shared" si="26"/>
        <v>680057</v>
      </c>
      <c r="CV25" s="147"/>
      <c r="CW25" s="147"/>
      <c r="CX25" s="147"/>
      <c r="CY25" s="147"/>
      <c r="CZ25" s="147"/>
      <c r="DA25" s="201"/>
      <c r="DB25" s="201"/>
      <c r="DC25" s="201"/>
      <c r="DD25" s="201">
        <f t="shared" si="27"/>
        <v>440771</v>
      </c>
      <c r="DE25" s="201">
        <f t="shared" si="28"/>
        <v>680057</v>
      </c>
      <c r="DF25" s="147"/>
      <c r="DG25" s="147"/>
      <c r="DH25" s="147"/>
      <c r="DI25" s="147"/>
      <c r="DJ25" s="147"/>
      <c r="DK25" s="201"/>
      <c r="DL25" s="201"/>
      <c r="DM25" s="201"/>
      <c r="DN25" s="201">
        <f t="shared" si="29"/>
        <v>440771</v>
      </c>
      <c r="DO25" s="201">
        <f t="shared" si="30"/>
        <v>680057</v>
      </c>
      <c r="DP25" s="147"/>
      <c r="DQ25" s="147"/>
      <c r="DR25" s="147"/>
      <c r="DS25" s="147"/>
      <c r="DT25" s="147"/>
      <c r="DU25" s="201">
        <f t="shared" si="31"/>
        <v>136</v>
      </c>
      <c r="DV25" s="201">
        <f t="shared" si="32"/>
        <v>1120828</v>
      </c>
      <c r="DW25" s="201">
        <f t="shared" si="33"/>
        <v>440771</v>
      </c>
      <c r="DX25" s="201">
        <f t="shared" si="34"/>
        <v>680057</v>
      </c>
      <c r="DY25" s="147">
        <f t="shared" si="35"/>
        <v>4</v>
      </c>
      <c r="DZ25" s="147">
        <f t="shared" si="36"/>
        <v>3500</v>
      </c>
      <c r="EA25" s="147">
        <f t="shared" si="37"/>
        <v>3500</v>
      </c>
      <c r="EB25" s="147">
        <f t="shared" si="38"/>
        <v>0</v>
      </c>
    </row>
    <row r="26" spans="1:132" ht="12.75">
      <c r="A26" s="169">
        <v>2</v>
      </c>
      <c r="B26" s="176" t="s">
        <v>63</v>
      </c>
      <c r="C26" s="176">
        <v>5193803</v>
      </c>
      <c r="D26" s="176">
        <v>627070</v>
      </c>
      <c r="E26" s="201">
        <v>263</v>
      </c>
      <c r="F26" s="201">
        <v>362478</v>
      </c>
      <c r="G26" s="201">
        <v>362478</v>
      </c>
      <c r="H26" s="201">
        <v>362478</v>
      </c>
      <c r="I26" s="201"/>
      <c r="J26" s="147">
        <v>263</v>
      </c>
      <c r="K26" s="147">
        <v>92050</v>
      </c>
      <c r="L26" s="147">
        <v>92050</v>
      </c>
      <c r="M26" s="147">
        <v>92050</v>
      </c>
      <c r="N26" s="147"/>
      <c r="O26" s="201">
        <v>263</v>
      </c>
      <c r="P26" s="201">
        <v>362478</v>
      </c>
      <c r="Q26" s="201">
        <v>22896</v>
      </c>
      <c r="R26" s="201">
        <v>385374</v>
      </c>
      <c r="S26" s="201">
        <v>724956</v>
      </c>
      <c r="T26" s="147">
        <v>263</v>
      </c>
      <c r="U26" s="147">
        <v>92050</v>
      </c>
      <c r="V26" s="147">
        <v>7510</v>
      </c>
      <c r="W26" s="147">
        <v>99560</v>
      </c>
      <c r="X26" s="147">
        <v>84540</v>
      </c>
      <c r="Y26" s="201">
        <v>272</v>
      </c>
      <c r="Z26" s="201">
        <v>397243</v>
      </c>
      <c r="AA26" s="201"/>
      <c r="AB26" s="201">
        <f t="shared" si="8"/>
        <v>385374</v>
      </c>
      <c r="AC26" s="201">
        <f t="shared" si="9"/>
        <v>736825</v>
      </c>
      <c r="AD26" s="147">
        <v>263</v>
      </c>
      <c r="AE26" s="147">
        <f t="shared" si="10"/>
        <v>92050</v>
      </c>
      <c r="AF26" s="147"/>
      <c r="AG26" s="147">
        <f t="shared" si="11"/>
        <v>99560</v>
      </c>
      <c r="AH26" s="147">
        <f t="shared" si="12"/>
        <v>176590</v>
      </c>
      <c r="AI26" s="201"/>
      <c r="AJ26" s="201"/>
      <c r="AK26" s="201"/>
      <c r="AL26" s="201">
        <f t="shared" si="13"/>
        <v>385374</v>
      </c>
      <c r="AM26" s="201">
        <f t="shared" si="14"/>
        <v>736825</v>
      </c>
      <c r="AN26" s="147"/>
      <c r="AO26" s="147"/>
      <c r="AP26" s="147"/>
      <c r="AQ26" s="147"/>
      <c r="AR26" s="147"/>
      <c r="AS26" s="201"/>
      <c r="AT26" s="201"/>
      <c r="AU26" s="201"/>
      <c r="AV26" s="201">
        <f t="shared" si="15"/>
        <v>385374</v>
      </c>
      <c r="AW26" s="201">
        <f t="shared" si="16"/>
        <v>736825</v>
      </c>
      <c r="AX26" s="147"/>
      <c r="AY26" s="147"/>
      <c r="AZ26" s="147"/>
      <c r="BA26" s="147"/>
      <c r="BB26" s="147"/>
      <c r="BC26" s="201"/>
      <c r="BD26" s="201"/>
      <c r="BE26" s="201"/>
      <c r="BF26" s="201">
        <f t="shared" si="17"/>
        <v>385374</v>
      </c>
      <c r="BG26" s="201">
        <f t="shared" si="18"/>
        <v>736825</v>
      </c>
      <c r="BH26" s="147"/>
      <c r="BI26" s="147"/>
      <c r="BJ26" s="147"/>
      <c r="BK26" s="147"/>
      <c r="BL26" s="147"/>
      <c r="BM26" s="201"/>
      <c r="BN26" s="201"/>
      <c r="BO26" s="201"/>
      <c r="BP26" s="201">
        <f t="shared" si="19"/>
        <v>385374</v>
      </c>
      <c r="BQ26" s="201">
        <f t="shared" si="20"/>
        <v>736825</v>
      </c>
      <c r="BR26" s="147"/>
      <c r="BS26" s="147"/>
      <c r="BT26" s="147"/>
      <c r="BU26" s="147"/>
      <c r="BV26" s="147"/>
      <c r="BW26" s="201"/>
      <c r="BX26" s="201"/>
      <c r="BY26" s="201"/>
      <c r="BZ26" s="201">
        <f t="shared" si="21"/>
        <v>385374</v>
      </c>
      <c r="CA26" s="201">
        <f t="shared" si="22"/>
        <v>736825</v>
      </c>
      <c r="CB26" s="147"/>
      <c r="CC26" s="147"/>
      <c r="CD26" s="147"/>
      <c r="CE26" s="147"/>
      <c r="CF26" s="147"/>
      <c r="CG26" s="201"/>
      <c r="CH26" s="201"/>
      <c r="CI26" s="201"/>
      <c r="CJ26" s="201">
        <f t="shared" si="23"/>
        <v>385374</v>
      </c>
      <c r="CK26" s="201">
        <f t="shared" si="24"/>
        <v>736825</v>
      </c>
      <c r="CL26" s="147"/>
      <c r="CM26" s="147"/>
      <c r="CN26" s="147"/>
      <c r="CO26" s="147"/>
      <c r="CP26" s="147"/>
      <c r="CQ26" s="201"/>
      <c r="CR26" s="201"/>
      <c r="CS26" s="201"/>
      <c r="CT26" s="201">
        <f t="shared" si="25"/>
        <v>385374</v>
      </c>
      <c r="CU26" s="201">
        <f t="shared" si="26"/>
        <v>736825</v>
      </c>
      <c r="CV26" s="147"/>
      <c r="CW26" s="147"/>
      <c r="CX26" s="147"/>
      <c r="CY26" s="147"/>
      <c r="CZ26" s="147"/>
      <c r="DA26" s="201"/>
      <c r="DB26" s="201"/>
      <c r="DC26" s="201"/>
      <c r="DD26" s="201">
        <f t="shared" si="27"/>
        <v>385374</v>
      </c>
      <c r="DE26" s="201">
        <f t="shared" si="28"/>
        <v>736825</v>
      </c>
      <c r="DF26" s="147"/>
      <c r="DG26" s="147"/>
      <c r="DH26" s="147"/>
      <c r="DI26" s="147"/>
      <c r="DJ26" s="147"/>
      <c r="DK26" s="201"/>
      <c r="DL26" s="201"/>
      <c r="DM26" s="201"/>
      <c r="DN26" s="201">
        <f t="shared" si="29"/>
        <v>385374</v>
      </c>
      <c r="DO26" s="201">
        <f t="shared" si="30"/>
        <v>736825</v>
      </c>
      <c r="DP26" s="147"/>
      <c r="DQ26" s="147"/>
      <c r="DR26" s="147"/>
      <c r="DS26" s="147"/>
      <c r="DT26" s="147"/>
      <c r="DU26" s="201">
        <f t="shared" si="31"/>
        <v>272</v>
      </c>
      <c r="DV26" s="201">
        <f t="shared" si="32"/>
        <v>1122199</v>
      </c>
      <c r="DW26" s="201">
        <f t="shared" si="33"/>
        <v>385374</v>
      </c>
      <c r="DX26" s="201">
        <f t="shared" si="34"/>
        <v>736825</v>
      </c>
      <c r="DY26" s="147">
        <f t="shared" si="35"/>
        <v>263</v>
      </c>
      <c r="DZ26" s="147">
        <f t="shared" si="36"/>
        <v>276150</v>
      </c>
      <c r="EA26" s="147">
        <f t="shared" si="37"/>
        <v>99560</v>
      </c>
      <c r="EB26" s="147">
        <f t="shared" si="38"/>
        <v>176590</v>
      </c>
    </row>
    <row r="27" spans="1:132" ht="12.75">
      <c r="A27" s="169">
        <v>3</v>
      </c>
      <c r="B27" s="176" t="s">
        <v>64</v>
      </c>
      <c r="C27" s="176">
        <v>3336487.8</v>
      </c>
      <c r="D27" s="176">
        <v>434277</v>
      </c>
      <c r="E27" s="201">
        <v>169</v>
      </c>
      <c r="F27" s="201">
        <v>254000</v>
      </c>
      <c r="G27" s="201">
        <v>80000</v>
      </c>
      <c r="H27" s="201">
        <v>80000</v>
      </c>
      <c r="I27" s="201">
        <v>174000</v>
      </c>
      <c r="J27" s="147">
        <v>104</v>
      </c>
      <c r="K27" s="147">
        <v>36400</v>
      </c>
      <c r="L27" s="147">
        <v>36400</v>
      </c>
      <c r="M27" s="147">
        <v>36400</v>
      </c>
      <c r="N27" s="147"/>
      <c r="O27" s="201">
        <v>171</v>
      </c>
      <c r="P27" s="201">
        <v>259000</v>
      </c>
      <c r="Q27" s="201">
        <v>80000</v>
      </c>
      <c r="R27" s="201">
        <v>160000</v>
      </c>
      <c r="S27" s="201">
        <v>353000</v>
      </c>
      <c r="T27" s="147">
        <v>106</v>
      </c>
      <c r="U27" s="147">
        <v>37100</v>
      </c>
      <c r="V27" s="147">
        <v>37100</v>
      </c>
      <c r="W27" s="147">
        <v>73500</v>
      </c>
      <c r="X27" s="147"/>
      <c r="Y27" s="201">
        <v>173</v>
      </c>
      <c r="Z27" s="201">
        <v>285000</v>
      </c>
      <c r="AA27" s="201">
        <v>150000</v>
      </c>
      <c r="AB27" s="201">
        <f t="shared" si="8"/>
        <v>310000</v>
      </c>
      <c r="AC27" s="201">
        <f t="shared" si="9"/>
        <v>488000</v>
      </c>
      <c r="AD27" s="147">
        <v>107</v>
      </c>
      <c r="AE27" s="147">
        <f t="shared" si="10"/>
        <v>37450</v>
      </c>
      <c r="AF27" s="147">
        <v>37450</v>
      </c>
      <c r="AG27" s="147">
        <f t="shared" si="11"/>
        <v>110950</v>
      </c>
      <c r="AH27" s="147">
        <f t="shared" si="12"/>
        <v>0</v>
      </c>
      <c r="AI27" s="201">
        <v>174</v>
      </c>
      <c r="AJ27" s="201">
        <v>275000</v>
      </c>
      <c r="AK27" s="201"/>
      <c r="AL27" s="201">
        <f t="shared" si="13"/>
        <v>310000</v>
      </c>
      <c r="AM27" s="201">
        <f t="shared" si="14"/>
        <v>763000</v>
      </c>
      <c r="AN27" s="147">
        <v>107</v>
      </c>
      <c r="AO27" s="147"/>
      <c r="AP27" s="147"/>
      <c r="AQ27" s="147"/>
      <c r="AR27" s="147"/>
      <c r="AS27" s="201">
        <v>169</v>
      </c>
      <c r="AT27" s="201">
        <v>286600</v>
      </c>
      <c r="AU27" s="201">
        <v>90000</v>
      </c>
      <c r="AV27" s="201">
        <f t="shared" si="15"/>
        <v>400000</v>
      </c>
      <c r="AW27" s="201">
        <f t="shared" si="16"/>
        <v>959600</v>
      </c>
      <c r="AX27" s="147"/>
      <c r="AY27" s="147"/>
      <c r="AZ27" s="147"/>
      <c r="BA27" s="147"/>
      <c r="BB27" s="147"/>
      <c r="BC27" s="201">
        <v>170</v>
      </c>
      <c r="BD27" s="201">
        <v>296600</v>
      </c>
      <c r="BE27" s="201">
        <v>50000</v>
      </c>
      <c r="BF27" s="201">
        <f t="shared" si="17"/>
        <v>450000</v>
      </c>
      <c r="BG27" s="201">
        <f t="shared" si="18"/>
        <v>1206200</v>
      </c>
      <c r="BH27" s="147"/>
      <c r="BI27" s="147"/>
      <c r="BJ27" s="147"/>
      <c r="BK27" s="147"/>
      <c r="BL27" s="147"/>
      <c r="BM27" s="201"/>
      <c r="BN27" s="201"/>
      <c r="BO27" s="201"/>
      <c r="BP27" s="201">
        <f t="shared" si="19"/>
        <v>450000</v>
      </c>
      <c r="BQ27" s="201">
        <f t="shared" si="20"/>
        <v>1206200</v>
      </c>
      <c r="BR27" s="147"/>
      <c r="BS27" s="147"/>
      <c r="BT27" s="147"/>
      <c r="BU27" s="147"/>
      <c r="BV27" s="147"/>
      <c r="BW27" s="201"/>
      <c r="BX27" s="201"/>
      <c r="BY27" s="201"/>
      <c r="BZ27" s="201">
        <f t="shared" si="21"/>
        <v>450000</v>
      </c>
      <c r="CA27" s="201">
        <f t="shared" si="22"/>
        <v>1206200</v>
      </c>
      <c r="CB27" s="147"/>
      <c r="CC27" s="147"/>
      <c r="CD27" s="147"/>
      <c r="CE27" s="147"/>
      <c r="CF27" s="147"/>
      <c r="CG27" s="201"/>
      <c r="CH27" s="201"/>
      <c r="CI27" s="201"/>
      <c r="CJ27" s="201">
        <f t="shared" si="23"/>
        <v>450000</v>
      </c>
      <c r="CK27" s="201">
        <f t="shared" si="24"/>
        <v>1206200</v>
      </c>
      <c r="CL27" s="147"/>
      <c r="CM27" s="147"/>
      <c r="CN27" s="147"/>
      <c r="CO27" s="147"/>
      <c r="CP27" s="147"/>
      <c r="CQ27" s="201"/>
      <c r="CR27" s="201"/>
      <c r="CS27" s="201"/>
      <c r="CT27" s="201">
        <f t="shared" si="25"/>
        <v>450000</v>
      </c>
      <c r="CU27" s="201">
        <f t="shared" si="26"/>
        <v>1206200</v>
      </c>
      <c r="CV27" s="147"/>
      <c r="CW27" s="147"/>
      <c r="CX27" s="147"/>
      <c r="CY27" s="147"/>
      <c r="CZ27" s="147"/>
      <c r="DA27" s="201"/>
      <c r="DB27" s="201"/>
      <c r="DC27" s="201"/>
      <c r="DD27" s="201">
        <f t="shared" si="27"/>
        <v>450000</v>
      </c>
      <c r="DE27" s="201">
        <f t="shared" si="28"/>
        <v>1206200</v>
      </c>
      <c r="DF27" s="147"/>
      <c r="DG27" s="147"/>
      <c r="DH27" s="147"/>
      <c r="DI27" s="147"/>
      <c r="DJ27" s="147"/>
      <c r="DK27" s="201"/>
      <c r="DL27" s="201"/>
      <c r="DM27" s="201"/>
      <c r="DN27" s="201">
        <f t="shared" si="29"/>
        <v>450000</v>
      </c>
      <c r="DO27" s="201">
        <f t="shared" si="30"/>
        <v>1206200</v>
      </c>
      <c r="DP27" s="147"/>
      <c r="DQ27" s="147"/>
      <c r="DR27" s="147"/>
      <c r="DS27" s="147"/>
      <c r="DT27" s="147"/>
      <c r="DU27" s="201">
        <f t="shared" si="31"/>
        <v>174</v>
      </c>
      <c r="DV27" s="201">
        <f t="shared" si="32"/>
        <v>1656200</v>
      </c>
      <c r="DW27" s="201">
        <f t="shared" si="33"/>
        <v>450000</v>
      </c>
      <c r="DX27" s="201">
        <f t="shared" si="34"/>
        <v>1206200</v>
      </c>
      <c r="DY27" s="147">
        <f t="shared" si="35"/>
        <v>107</v>
      </c>
      <c r="DZ27" s="147">
        <f t="shared" si="36"/>
        <v>110950</v>
      </c>
      <c r="EA27" s="147">
        <f t="shared" si="37"/>
        <v>110950</v>
      </c>
      <c r="EB27" s="147">
        <f t="shared" si="38"/>
        <v>0</v>
      </c>
    </row>
    <row r="28" spans="1:132" ht="12.75">
      <c r="A28" s="169">
        <v>4</v>
      </c>
      <c r="B28" s="176" t="s">
        <v>204</v>
      </c>
      <c r="C28" s="176">
        <v>4943900</v>
      </c>
      <c r="D28" s="176">
        <v>550358</v>
      </c>
      <c r="E28" s="201">
        <v>252</v>
      </c>
      <c r="F28" s="201">
        <v>345000</v>
      </c>
      <c r="G28" s="201"/>
      <c r="H28" s="201"/>
      <c r="I28" s="201">
        <v>345000</v>
      </c>
      <c r="J28" s="147">
        <v>193</v>
      </c>
      <c r="K28" s="147">
        <v>67550</v>
      </c>
      <c r="L28" s="147"/>
      <c r="M28" s="147"/>
      <c r="N28" s="147">
        <v>67550</v>
      </c>
      <c r="O28" s="201">
        <v>252</v>
      </c>
      <c r="P28" s="201">
        <v>345000</v>
      </c>
      <c r="Q28" s="201"/>
      <c r="R28" s="201"/>
      <c r="S28" s="201">
        <v>690000</v>
      </c>
      <c r="T28" s="147">
        <v>193</v>
      </c>
      <c r="U28" s="147">
        <v>67550</v>
      </c>
      <c r="V28" s="147"/>
      <c r="W28" s="147"/>
      <c r="X28" s="147">
        <v>135100</v>
      </c>
      <c r="Y28" s="201">
        <v>256</v>
      </c>
      <c r="Z28" s="201">
        <v>345000</v>
      </c>
      <c r="AA28" s="201"/>
      <c r="AB28" s="201">
        <f t="shared" si="8"/>
        <v>0</v>
      </c>
      <c r="AC28" s="201">
        <f t="shared" si="9"/>
        <v>1035000</v>
      </c>
      <c r="AD28" s="147">
        <v>199</v>
      </c>
      <c r="AE28" s="147">
        <f t="shared" si="10"/>
        <v>69650</v>
      </c>
      <c r="AF28" s="147"/>
      <c r="AG28" s="147">
        <f t="shared" si="11"/>
        <v>0</v>
      </c>
      <c r="AH28" s="147">
        <f t="shared" si="12"/>
        <v>204750</v>
      </c>
      <c r="AI28" s="201">
        <v>242</v>
      </c>
      <c r="AJ28" s="201">
        <v>345000</v>
      </c>
      <c r="AK28" s="201">
        <v>169930</v>
      </c>
      <c r="AL28" s="201">
        <f t="shared" si="13"/>
        <v>169930</v>
      </c>
      <c r="AM28" s="201">
        <f t="shared" si="14"/>
        <v>1210070</v>
      </c>
      <c r="AN28" s="147">
        <v>199</v>
      </c>
      <c r="AO28" s="147"/>
      <c r="AP28" s="147"/>
      <c r="AQ28" s="147"/>
      <c r="AR28" s="147"/>
      <c r="AS28" s="201">
        <v>242</v>
      </c>
      <c r="AT28" s="201">
        <v>345000</v>
      </c>
      <c r="AU28" s="201"/>
      <c r="AV28" s="201">
        <f t="shared" si="15"/>
        <v>169930</v>
      </c>
      <c r="AW28" s="201">
        <f t="shared" si="16"/>
        <v>1555070</v>
      </c>
      <c r="AX28" s="147"/>
      <c r="AY28" s="147"/>
      <c r="AZ28" s="147"/>
      <c r="BA28" s="147"/>
      <c r="BB28" s="147"/>
      <c r="BC28" s="201">
        <v>243</v>
      </c>
      <c r="BD28" s="201">
        <v>345000</v>
      </c>
      <c r="BE28" s="201"/>
      <c r="BF28" s="201">
        <f t="shared" si="17"/>
        <v>169930</v>
      </c>
      <c r="BG28" s="201">
        <f t="shared" si="18"/>
        <v>1900070</v>
      </c>
      <c r="BH28" s="147"/>
      <c r="BI28" s="147"/>
      <c r="BJ28" s="147"/>
      <c r="BK28" s="147"/>
      <c r="BL28" s="147"/>
      <c r="BM28" s="201"/>
      <c r="BN28" s="201"/>
      <c r="BO28" s="201"/>
      <c r="BP28" s="201">
        <f t="shared" si="19"/>
        <v>169930</v>
      </c>
      <c r="BQ28" s="201">
        <f t="shared" si="20"/>
        <v>1900070</v>
      </c>
      <c r="BR28" s="147"/>
      <c r="BS28" s="147"/>
      <c r="BT28" s="147"/>
      <c r="BU28" s="147"/>
      <c r="BV28" s="147"/>
      <c r="BW28" s="201"/>
      <c r="BX28" s="201"/>
      <c r="BY28" s="201"/>
      <c r="BZ28" s="201">
        <f t="shared" si="21"/>
        <v>169930</v>
      </c>
      <c r="CA28" s="201">
        <f t="shared" si="22"/>
        <v>1900070</v>
      </c>
      <c r="CB28" s="147"/>
      <c r="CC28" s="147"/>
      <c r="CD28" s="147"/>
      <c r="CE28" s="147"/>
      <c r="CF28" s="147"/>
      <c r="CG28" s="201"/>
      <c r="CH28" s="201"/>
      <c r="CI28" s="201"/>
      <c r="CJ28" s="201">
        <f t="shared" si="23"/>
        <v>169930</v>
      </c>
      <c r="CK28" s="201">
        <f t="shared" si="24"/>
        <v>1900070</v>
      </c>
      <c r="CL28" s="147"/>
      <c r="CM28" s="147"/>
      <c r="CN28" s="147"/>
      <c r="CO28" s="147"/>
      <c r="CP28" s="147"/>
      <c r="CQ28" s="201"/>
      <c r="CR28" s="201"/>
      <c r="CS28" s="201"/>
      <c r="CT28" s="201">
        <f t="shared" si="25"/>
        <v>169930</v>
      </c>
      <c r="CU28" s="201">
        <f t="shared" si="26"/>
        <v>1900070</v>
      </c>
      <c r="CV28" s="147"/>
      <c r="CW28" s="147"/>
      <c r="CX28" s="147"/>
      <c r="CY28" s="147"/>
      <c r="CZ28" s="147"/>
      <c r="DA28" s="201"/>
      <c r="DB28" s="201"/>
      <c r="DC28" s="201"/>
      <c r="DD28" s="201">
        <f t="shared" si="27"/>
        <v>169930</v>
      </c>
      <c r="DE28" s="201">
        <f t="shared" si="28"/>
        <v>1900070</v>
      </c>
      <c r="DF28" s="147"/>
      <c r="DG28" s="147"/>
      <c r="DH28" s="147"/>
      <c r="DI28" s="147"/>
      <c r="DJ28" s="147"/>
      <c r="DK28" s="201"/>
      <c r="DL28" s="201"/>
      <c r="DM28" s="201"/>
      <c r="DN28" s="201">
        <f t="shared" si="29"/>
        <v>169930</v>
      </c>
      <c r="DO28" s="201">
        <f t="shared" si="30"/>
        <v>1900070</v>
      </c>
      <c r="DP28" s="147"/>
      <c r="DQ28" s="147"/>
      <c r="DR28" s="147"/>
      <c r="DS28" s="147"/>
      <c r="DT28" s="147"/>
      <c r="DU28" s="201">
        <f t="shared" si="31"/>
        <v>256</v>
      </c>
      <c r="DV28" s="201">
        <f t="shared" si="32"/>
        <v>2070000</v>
      </c>
      <c r="DW28" s="201">
        <f t="shared" si="33"/>
        <v>169930</v>
      </c>
      <c r="DX28" s="201">
        <f t="shared" si="34"/>
        <v>1900070</v>
      </c>
      <c r="DY28" s="147">
        <f t="shared" si="35"/>
        <v>199</v>
      </c>
      <c r="DZ28" s="147">
        <f t="shared" si="36"/>
        <v>204750</v>
      </c>
      <c r="EA28" s="147">
        <f t="shared" si="37"/>
        <v>0</v>
      </c>
      <c r="EB28" s="147">
        <f t="shared" si="38"/>
        <v>204750</v>
      </c>
    </row>
    <row r="29" spans="1:132" ht="12.75">
      <c r="A29" s="169">
        <v>5</v>
      </c>
      <c r="B29" s="176" t="s">
        <v>131</v>
      </c>
      <c r="C29" s="176">
        <v>2233944.8</v>
      </c>
      <c r="D29" s="176">
        <v>359285</v>
      </c>
      <c r="E29" s="201">
        <v>153</v>
      </c>
      <c r="F29" s="201">
        <v>185328</v>
      </c>
      <c r="G29" s="201">
        <v>46744</v>
      </c>
      <c r="H29" s="201">
        <v>46744</v>
      </c>
      <c r="I29" s="201">
        <v>138584</v>
      </c>
      <c r="J29" s="147">
        <v>93</v>
      </c>
      <c r="K29" s="147">
        <v>32550</v>
      </c>
      <c r="L29" s="147">
        <v>32550</v>
      </c>
      <c r="M29" s="147">
        <v>32550</v>
      </c>
      <c r="N29" s="147"/>
      <c r="O29" s="201">
        <v>164</v>
      </c>
      <c r="P29" s="201">
        <v>200751</v>
      </c>
      <c r="Q29" s="201">
        <v>50387</v>
      </c>
      <c r="R29" s="201">
        <v>97131</v>
      </c>
      <c r="S29" s="201">
        <v>288948</v>
      </c>
      <c r="T29" s="147">
        <v>99</v>
      </c>
      <c r="U29" s="147">
        <v>34650</v>
      </c>
      <c r="V29" s="147">
        <v>34650</v>
      </c>
      <c r="W29" s="147">
        <v>67200</v>
      </c>
      <c r="X29" s="147"/>
      <c r="Y29" s="201">
        <v>170</v>
      </c>
      <c r="Z29" s="201">
        <v>204065</v>
      </c>
      <c r="AA29" s="201">
        <v>47492</v>
      </c>
      <c r="AB29" s="201">
        <f t="shared" si="8"/>
        <v>144623</v>
      </c>
      <c r="AC29" s="201">
        <f t="shared" si="9"/>
        <v>445521</v>
      </c>
      <c r="AD29" s="147">
        <v>99</v>
      </c>
      <c r="AE29" s="147">
        <f t="shared" si="10"/>
        <v>34650</v>
      </c>
      <c r="AF29" s="147">
        <v>22650</v>
      </c>
      <c r="AG29" s="147">
        <f t="shared" si="11"/>
        <v>89850</v>
      </c>
      <c r="AH29" s="147">
        <f t="shared" si="12"/>
        <v>12000</v>
      </c>
      <c r="AI29" s="201">
        <v>152</v>
      </c>
      <c r="AJ29" s="201">
        <v>186073</v>
      </c>
      <c r="AK29" s="201"/>
      <c r="AL29" s="201">
        <f t="shared" si="13"/>
        <v>144623</v>
      </c>
      <c r="AM29" s="201">
        <f t="shared" si="14"/>
        <v>631594</v>
      </c>
      <c r="AN29" s="147"/>
      <c r="AO29" s="147"/>
      <c r="AP29" s="147"/>
      <c r="AQ29" s="147"/>
      <c r="AR29" s="147"/>
      <c r="AS29" s="201">
        <v>148</v>
      </c>
      <c r="AT29" s="201">
        <v>183386</v>
      </c>
      <c r="AU29" s="201"/>
      <c r="AV29" s="201">
        <f t="shared" si="15"/>
        <v>144623</v>
      </c>
      <c r="AW29" s="201">
        <f t="shared" si="16"/>
        <v>814980</v>
      </c>
      <c r="AX29" s="147"/>
      <c r="AY29" s="147"/>
      <c r="AZ29" s="147"/>
      <c r="BA29" s="147"/>
      <c r="BB29" s="147"/>
      <c r="BC29" s="201">
        <v>152</v>
      </c>
      <c r="BD29" s="201">
        <v>184529</v>
      </c>
      <c r="BE29" s="201"/>
      <c r="BF29" s="201">
        <f t="shared" si="17"/>
        <v>144623</v>
      </c>
      <c r="BG29" s="201">
        <f t="shared" si="18"/>
        <v>999509</v>
      </c>
      <c r="BH29" s="147"/>
      <c r="BI29" s="147"/>
      <c r="BJ29" s="147"/>
      <c r="BK29" s="147"/>
      <c r="BL29" s="147"/>
      <c r="BM29" s="201">
        <v>152</v>
      </c>
      <c r="BN29" s="201">
        <v>182670</v>
      </c>
      <c r="BO29" s="201"/>
      <c r="BP29" s="201">
        <f t="shared" si="19"/>
        <v>144623</v>
      </c>
      <c r="BQ29" s="201">
        <f t="shared" si="20"/>
        <v>1182179</v>
      </c>
      <c r="BR29" s="147"/>
      <c r="BS29" s="147"/>
      <c r="BT29" s="147"/>
      <c r="BU29" s="147"/>
      <c r="BV29" s="147"/>
      <c r="BW29" s="201"/>
      <c r="BX29" s="201"/>
      <c r="BY29" s="201"/>
      <c r="BZ29" s="201">
        <f t="shared" si="21"/>
        <v>144623</v>
      </c>
      <c r="CA29" s="201">
        <f t="shared" si="22"/>
        <v>1182179</v>
      </c>
      <c r="CB29" s="147"/>
      <c r="CC29" s="147"/>
      <c r="CD29" s="147"/>
      <c r="CE29" s="147"/>
      <c r="CF29" s="147"/>
      <c r="CG29" s="201"/>
      <c r="CH29" s="201"/>
      <c r="CI29" s="201"/>
      <c r="CJ29" s="201">
        <f t="shared" si="23"/>
        <v>144623</v>
      </c>
      <c r="CK29" s="201">
        <f t="shared" si="24"/>
        <v>1182179</v>
      </c>
      <c r="CL29" s="147"/>
      <c r="CM29" s="147"/>
      <c r="CN29" s="147"/>
      <c r="CO29" s="147"/>
      <c r="CP29" s="147"/>
      <c r="CQ29" s="201"/>
      <c r="CR29" s="201"/>
      <c r="CS29" s="201"/>
      <c r="CT29" s="201">
        <f t="shared" si="25"/>
        <v>144623</v>
      </c>
      <c r="CU29" s="201">
        <f t="shared" si="26"/>
        <v>1182179</v>
      </c>
      <c r="CV29" s="147"/>
      <c r="CW29" s="147"/>
      <c r="CX29" s="147"/>
      <c r="CY29" s="147"/>
      <c r="CZ29" s="147"/>
      <c r="DA29" s="201"/>
      <c r="DB29" s="201"/>
      <c r="DC29" s="201"/>
      <c r="DD29" s="201">
        <f t="shared" si="27"/>
        <v>144623</v>
      </c>
      <c r="DE29" s="201">
        <f t="shared" si="28"/>
        <v>1182179</v>
      </c>
      <c r="DF29" s="147"/>
      <c r="DG29" s="147"/>
      <c r="DH29" s="147"/>
      <c r="DI29" s="147"/>
      <c r="DJ29" s="147"/>
      <c r="DK29" s="201"/>
      <c r="DL29" s="201"/>
      <c r="DM29" s="201"/>
      <c r="DN29" s="201">
        <f t="shared" si="29"/>
        <v>144623</v>
      </c>
      <c r="DO29" s="201">
        <f t="shared" si="30"/>
        <v>1182179</v>
      </c>
      <c r="DP29" s="147"/>
      <c r="DQ29" s="147"/>
      <c r="DR29" s="147"/>
      <c r="DS29" s="147"/>
      <c r="DT29" s="147"/>
      <c r="DU29" s="201">
        <f t="shared" si="31"/>
        <v>170</v>
      </c>
      <c r="DV29" s="201">
        <f t="shared" si="32"/>
        <v>1326802</v>
      </c>
      <c r="DW29" s="201">
        <f t="shared" si="33"/>
        <v>144623</v>
      </c>
      <c r="DX29" s="201">
        <f t="shared" si="34"/>
        <v>1182179</v>
      </c>
      <c r="DY29" s="147">
        <f t="shared" si="35"/>
        <v>99</v>
      </c>
      <c r="DZ29" s="147">
        <f t="shared" si="36"/>
        <v>101850</v>
      </c>
      <c r="EA29" s="147">
        <f t="shared" si="37"/>
        <v>89850</v>
      </c>
      <c r="EB29" s="147">
        <f t="shared" si="38"/>
        <v>12000</v>
      </c>
    </row>
    <row r="30" spans="1:132" ht="12.75">
      <c r="A30" s="169">
        <v>6</v>
      </c>
      <c r="B30" s="176" t="s">
        <v>205</v>
      </c>
      <c r="C30" s="176">
        <v>817483.6</v>
      </c>
      <c r="D30" s="176">
        <v>274350</v>
      </c>
      <c r="E30" s="201">
        <v>71</v>
      </c>
      <c r="F30" s="201">
        <v>47100</v>
      </c>
      <c r="G30" s="201"/>
      <c r="H30" s="201"/>
      <c r="I30" s="201">
        <v>47100</v>
      </c>
      <c r="J30" s="147">
        <v>71</v>
      </c>
      <c r="K30" s="147">
        <v>24850</v>
      </c>
      <c r="L30" s="147">
        <v>24850</v>
      </c>
      <c r="M30" s="147">
        <v>24850</v>
      </c>
      <c r="N30" s="147">
        <v>24850</v>
      </c>
      <c r="O30" s="201">
        <v>71</v>
      </c>
      <c r="P30" s="201">
        <v>47100</v>
      </c>
      <c r="Q30" s="201"/>
      <c r="R30" s="201"/>
      <c r="S30" s="201">
        <v>94200</v>
      </c>
      <c r="T30" s="147">
        <v>71</v>
      </c>
      <c r="U30" s="147">
        <v>24850</v>
      </c>
      <c r="V30" s="147">
        <v>24850</v>
      </c>
      <c r="W30" s="147">
        <v>49700</v>
      </c>
      <c r="X30" s="147"/>
      <c r="Y30" s="201">
        <v>56</v>
      </c>
      <c r="Z30" s="201">
        <v>47218</v>
      </c>
      <c r="AA30" s="201">
        <v>47218</v>
      </c>
      <c r="AB30" s="201">
        <f t="shared" si="8"/>
        <v>47218</v>
      </c>
      <c r="AC30" s="201">
        <f t="shared" si="9"/>
        <v>94200</v>
      </c>
      <c r="AD30" s="147">
        <v>56</v>
      </c>
      <c r="AE30" s="147">
        <f t="shared" si="10"/>
        <v>19600</v>
      </c>
      <c r="AF30" s="147">
        <v>19600</v>
      </c>
      <c r="AG30" s="147">
        <f t="shared" si="11"/>
        <v>69300</v>
      </c>
      <c r="AH30" s="147">
        <f t="shared" si="12"/>
        <v>0</v>
      </c>
      <c r="AI30" s="201">
        <v>56</v>
      </c>
      <c r="AJ30" s="201">
        <v>47218</v>
      </c>
      <c r="AK30" s="201"/>
      <c r="AL30" s="201">
        <f t="shared" si="13"/>
        <v>47218</v>
      </c>
      <c r="AM30" s="201">
        <f t="shared" si="14"/>
        <v>141418</v>
      </c>
      <c r="AN30" s="147"/>
      <c r="AO30" s="147"/>
      <c r="AP30" s="147"/>
      <c r="AQ30" s="147"/>
      <c r="AR30" s="147"/>
      <c r="AS30" s="201">
        <v>56</v>
      </c>
      <c r="AT30" s="201">
        <v>47218</v>
      </c>
      <c r="AU30" s="201"/>
      <c r="AV30" s="201">
        <f t="shared" si="15"/>
        <v>47218</v>
      </c>
      <c r="AW30" s="201">
        <f t="shared" si="16"/>
        <v>188636</v>
      </c>
      <c r="AX30" s="147"/>
      <c r="AY30" s="147"/>
      <c r="AZ30" s="147"/>
      <c r="BA30" s="147"/>
      <c r="BB30" s="147"/>
      <c r="BC30" s="201"/>
      <c r="BD30" s="201"/>
      <c r="BE30" s="201"/>
      <c r="BF30" s="201">
        <f t="shared" si="17"/>
        <v>47218</v>
      </c>
      <c r="BG30" s="201">
        <f t="shared" si="18"/>
        <v>188636</v>
      </c>
      <c r="BH30" s="147"/>
      <c r="BI30" s="147"/>
      <c r="BJ30" s="147"/>
      <c r="BK30" s="147"/>
      <c r="BL30" s="147"/>
      <c r="BM30" s="201"/>
      <c r="BN30" s="201"/>
      <c r="BO30" s="201"/>
      <c r="BP30" s="201">
        <f t="shared" si="19"/>
        <v>47218</v>
      </c>
      <c r="BQ30" s="201">
        <f t="shared" si="20"/>
        <v>188636</v>
      </c>
      <c r="BR30" s="147"/>
      <c r="BS30" s="147"/>
      <c r="BT30" s="147"/>
      <c r="BU30" s="147"/>
      <c r="BV30" s="147"/>
      <c r="BW30" s="201"/>
      <c r="BX30" s="201"/>
      <c r="BY30" s="201"/>
      <c r="BZ30" s="201">
        <f t="shared" si="21"/>
        <v>47218</v>
      </c>
      <c r="CA30" s="201">
        <f t="shared" si="22"/>
        <v>188636</v>
      </c>
      <c r="CB30" s="147"/>
      <c r="CC30" s="147"/>
      <c r="CD30" s="147"/>
      <c r="CE30" s="147"/>
      <c r="CF30" s="147"/>
      <c r="CG30" s="201"/>
      <c r="CH30" s="201"/>
      <c r="CI30" s="201"/>
      <c r="CJ30" s="201">
        <f t="shared" si="23"/>
        <v>47218</v>
      </c>
      <c r="CK30" s="201">
        <f t="shared" si="24"/>
        <v>188636</v>
      </c>
      <c r="CL30" s="147"/>
      <c r="CM30" s="147"/>
      <c r="CN30" s="147"/>
      <c r="CO30" s="147"/>
      <c r="CP30" s="147"/>
      <c r="CQ30" s="201"/>
      <c r="CR30" s="201"/>
      <c r="CS30" s="201"/>
      <c r="CT30" s="201">
        <f t="shared" si="25"/>
        <v>47218</v>
      </c>
      <c r="CU30" s="201">
        <f t="shared" si="26"/>
        <v>188636</v>
      </c>
      <c r="CV30" s="147"/>
      <c r="CW30" s="147"/>
      <c r="CX30" s="147"/>
      <c r="CY30" s="147"/>
      <c r="CZ30" s="147"/>
      <c r="DA30" s="201"/>
      <c r="DB30" s="201"/>
      <c r="DC30" s="201"/>
      <c r="DD30" s="201">
        <f t="shared" si="27"/>
        <v>47218</v>
      </c>
      <c r="DE30" s="201">
        <f t="shared" si="28"/>
        <v>188636</v>
      </c>
      <c r="DF30" s="147"/>
      <c r="DG30" s="147"/>
      <c r="DH30" s="147"/>
      <c r="DI30" s="147"/>
      <c r="DJ30" s="147"/>
      <c r="DK30" s="201"/>
      <c r="DL30" s="201"/>
      <c r="DM30" s="201"/>
      <c r="DN30" s="201">
        <f t="shared" si="29"/>
        <v>47218</v>
      </c>
      <c r="DO30" s="201">
        <f t="shared" si="30"/>
        <v>188636</v>
      </c>
      <c r="DP30" s="147"/>
      <c r="DQ30" s="147"/>
      <c r="DR30" s="147"/>
      <c r="DS30" s="147"/>
      <c r="DT30" s="147"/>
      <c r="DU30" s="201">
        <f t="shared" si="31"/>
        <v>71</v>
      </c>
      <c r="DV30" s="201">
        <f t="shared" si="32"/>
        <v>235854</v>
      </c>
      <c r="DW30" s="201">
        <f t="shared" si="33"/>
        <v>47218</v>
      </c>
      <c r="DX30" s="201">
        <f t="shared" si="34"/>
        <v>188636</v>
      </c>
      <c r="DY30" s="147">
        <f t="shared" si="35"/>
        <v>71</v>
      </c>
      <c r="DZ30" s="147">
        <f t="shared" si="36"/>
        <v>69300</v>
      </c>
      <c r="EA30" s="147">
        <f t="shared" si="37"/>
        <v>69300</v>
      </c>
      <c r="EB30" s="147">
        <f t="shared" si="38"/>
        <v>0</v>
      </c>
    </row>
    <row r="31" spans="1:132" ht="12.75">
      <c r="A31" s="169">
        <v>1</v>
      </c>
      <c r="B31" s="176" t="s">
        <v>65</v>
      </c>
      <c r="C31" s="176">
        <v>3143500</v>
      </c>
      <c r="D31" s="176">
        <v>515027</v>
      </c>
      <c r="E31" s="201">
        <v>293</v>
      </c>
      <c r="F31" s="201">
        <v>205000</v>
      </c>
      <c r="G31" s="201"/>
      <c r="H31" s="201"/>
      <c r="I31" s="201">
        <v>205000</v>
      </c>
      <c r="J31" s="147">
        <v>210</v>
      </c>
      <c r="K31" s="147">
        <v>73500</v>
      </c>
      <c r="L31" s="147"/>
      <c r="M31" s="147"/>
      <c r="N31" s="147">
        <v>73500</v>
      </c>
      <c r="O31" s="201">
        <v>293</v>
      </c>
      <c r="P31" s="201">
        <v>218089</v>
      </c>
      <c r="Q31" s="201">
        <v>218089</v>
      </c>
      <c r="R31" s="201">
        <v>218089</v>
      </c>
      <c r="S31" s="201">
        <v>205000</v>
      </c>
      <c r="T31" s="147">
        <v>210</v>
      </c>
      <c r="U31" s="147">
        <v>73500</v>
      </c>
      <c r="V31" s="147">
        <v>73500</v>
      </c>
      <c r="W31" s="147">
        <v>73500</v>
      </c>
      <c r="X31" s="147">
        <v>73500</v>
      </c>
      <c r="Y31" s="201">
        <v>293</v>
      </c>
      <c r="Z31" s="201">
        <v>200641</v>
      </c>
      <c r="AA31" s="201">
        <v>200641</v>
      </c>
      <c r="AB31" s="201">
        <f t="shared" si="8"/>
        <v>418730</v>
      </c>
      <c r="AC31" s="201">
        <f t="shared" si="9"/>
        <v>205000</v>
      </c>
      <c r="AD31" s="147">
        <v>210</v>
      </c>
      <c r="AE31" s="147">
        <f t="shared" si="10"/>
        <v>73500</v>
      </c>
      <c r="AF31" s="147"/>
      <c r="AG31" s="147">
        <f t="shared" si="11"/>
        <v>73500</v>
      </c>
      <c r="AH31" s="147">
        <f t="shared" si="12"/>
        <v>147000</v>
      </c>
      <c r="AI31" s="201"/>
      <c r="AJ31" s="201"/>
      <c r="AK31" s="201"/>
      <c r="AL31" s="201">
        <f t="shared" si="13"/>
        <v>418730</v>
      </c>
      <c r="AM31" s="201">
        <f t="shared" si="14"/>
        <v>205000</v>
      </c>
      <c r="AN31" s="147"/>
      <c r="AO31" s="147"/>
      <c r="AP31" s="147"/>
      <c r="AQ31" s="147"/>
      <c r="AR31" s="147"/>
      <c r="AS31" s="201"/>
      <c r="AT31" s="201"/>
      <c r="AU31" s="201"/>
      <c r="AV31" s="201">
        <f t="shared" si="15"/>
        <v>418730</v>
      </c>
      <c r="AW31" s="201">
        <f t="shared" si="16"/>
        <v>205000</v>
      </c>
      <c r="AX31" s="147"/>
      <c r="AY31" s="147"/>
      <c r="AZ31" s="147"/>
      <c r="BA31" s="147"/>
      <c r="BB31" s="147"/>
      <c r="BC31" s="201"/>
      <c r="BD31" s="201"/>
      <c r="BE31" s="201"/>
      <c r="BF31" s="201">
        <f t="shared" si="17"/>
        <v>418730</v>
      </c>
      <c r="BG31" s="201">
        <f t="shared" si="18"/>
        <v>205000</v>
      </c>
      <c r="BH31" s="147"/>
      <c r="BI31" s="147"/>
      <c r="BJ31" s="147"/>
      <c r="BK31" s="147"/>
      <c r="BL31" s="147"/>
      <c r="BM31" s="201"/>
      <c r="BN31" s="201"/>
      <c r="BO31" s="201"/>
      <c r="BP31" s="201">
        <f t="shared" si="19"/>
        <v>418730</v>
      </c>
      <c r="BQ31" s="201">
        <f t="shared" si="20"/>
        <v>205000</v>
      </c>
      <c r="BR31" s="147"/>
      <c r="BS31" s="147"/>
      <c r="BT31" s="147"/>
      <c r="BU31" s="147"/>
      <c r="BV31" s="147"/>
      <c r="BW31" s="201"/>
      <c r="BX31" s="201"/>
      <c r="BY31" s="201"/>
      <c r="BZ31" s="201">
        <f t="shared" si="21"/>
        <v>418730</v>
      </c>
      <c r="CA31" s="201">
        <f t="shared" si="22"/>
        <v>205000</v>
      </c>
      <c r="CB31" s="147"/>
      <c r="CC31" s="147"/>
      <c r="CD31" s="147"/>
      <c r="CE31" s="147"/>
      <c r="CF31" s="147"/>
      <c r="CG31" s="201"/>
      <c r="CH31" s="201"/>
      <c r="CI31" s="201"/>
      <c r="CJ31" s="201">
        <f t="shared" si="23"/>
        <v>418730</v>
      </c>
      <c r="CK31" s="201">
        <f t="shared" si="24"/>
        <v>205000</v>
      </c>
      <c r="CL31" s="147"/>
      <c r="CM31" s="147"/>
      <c r="CN31" s="147"/>
      <c r="CO31" s="147"/>
      <c r="CP31" s="147"/>
      <c r="CQ31" s="201"/>
      <c r="CR31" s="201"/>
      <c r="CS31" s="201"/>
      <c r="CT31" s="201">
        <f t="shared" si="25"/>
        <v>418730</v>
      </c>
      <c r="CU31" s="201">
        <f t="shared" si="26"/>
        <v>205000</v>
      </c>
      <c r="CV31" s="147"/>
      <c r="CW31" s="147"/>
      <c r="CX31" s="147"/>
      <c r="CY31" s="147"/>
      <c r="CZ31" s="147"/>
      <c r="DA31" s="201"/>
      <c r="DB31" s="201"/>
      <c r="DC31" s="201"/>
      <c r="DD31" s="201">
        <f t="shared" si="27"/>
        <v>418730</v>
      </c>
      <c r="DE31" s="201">
        <f t="shared" si="28"/>
        <v>205000</v>
      </c>
      <c r="DF31" s="147"/>
      <c r="DG31" s="147"/>
      <c r="DH31" s="147"/>
      <c r="DI31" s="147"/>
      <c r="DJ31" s="147"/>
      <c r="DK31" s="201"/>
      <c r="DL31" s="201"/>
      <c r="DM31" s="201"/>
      <c r="DN31" s="201">
        <f t="shared" si="29"/>
        <v>418730</v>
      </c>
      <c r="DO31" s="201">
        <f t="shared" si="30"/>
        <v>205000</v>
      </c>
      <c r="DP31" s="147"/>
      <c r="DQ31" s="147"/>
      <c r="DR31" s="147"/>
      <c r="DS31" s="147"/>
      <c r="DT31" s="147"/>
      <c r="DU31" s="201">
        <f t="shared" si="31"/>
        <v>293</v>
      </c>
      <c r="DV31" s="201">
        <f t="shared" si="32"/>
        <v>623730</v>
      </c>
      <c r="DW31" s="201">
        <f t="shared" si="33"/>
        <v>418730</v>
      </c>
      <c r="DX31" s="201">
        <f t="shared" si="34"/>
        <v>205000</v>
      </c>
      <c r="DY31" s="147">
        <f t="shared" si="35"/>
        <v>210</v>
      </c>
      <c r="DZ31" s="147">
        <f t="shared" si="36"/>
        <v>220500</v>
      </c>
      <c r="EA31" s="147">
        <f t="shared" si="37"/>
        <v>73500</v>
      </c>
      <c r="EB31" s="147">
        <f t="shared" si="38"/>
        <v>147000</v>
      </c>
    </row>
    <row r="32" spans="1:132" ht="12.75">
      <c r="A32" s="169">
        <v>2</v>
      </c>
      <c r="B32" s="176" t="s">
        <v>66</v>
      </c>
      <c r="C32" s="176">
        <v>2819490</v>
      </c>
      <c r="D32" s="176">
        <v>453955</v>
      </c>
      <c r="E32" s="201">
        <v>133</v>
      </c>
      <c r="F32" s="201">
        <v>227000</v>
      </c>
      <c r="G32" s="201"/>
      <c r="H32" s="201"/>
      <c r="I32" s="201">
        <v>227000</v>
      </c>
      <c r="J32" s="147">
        <v>68</v>
      </c>
      <c r="K32" s="147">
        <v>23800</v>
      </c>
      <c r="L32" s="147">
        <v>23800</v>
      </c>
      <c r="M32" s="147">
        <v>23800</v>
      </c>
      <c r="N32" s="147"/>
      <c r="O32" s="201">
        <v>133</v>
      </c>
      <c r="P32" s="201">
        <v>227000</v>
      </c>
      <c r="Q32" s="201">
        <v>113000</v>
      </c>
      <c r="R32" s="201">
        <v>113000</v>
      </c>
      <c r="S32" s="201">
        <v>341000</v>
      </c>
      <c r="T32" s="147">
        <v>68</v>
      </c>
      <c r="U32" s="147">
        <v>23800</v>
      </c>
      <c r="V32" s="147">
        <v>23800</v>
      </c>
      <c r="W32" s="147">
        <v>47600</v>
      </c>
      <c r="X32" s="147"/>
      <c r="Y32" s="201">
        <v>146</v>
      </c>
      <c r="Z32" s="201">
        <v>238939</v>
      </c>
      <c r="AA32" s="201">
        <v>112944</v>
      </c>
      <c r="AB32" s="201">
        <f t="shared" si="8"/>
        <v>225944</v>
      </c>
      <c r="AC32" s="201">
        <f t="shared" si="9"/>
        <v>466995</v>
      </c>
      <c r="AD32" s="147">
        <v>68</v>
      </c>
      <c r="AE32" s="147">
        <f t="shared" si="10"/>
        <v>23800</v>
      </c>
      <c r="AF32" s="147">
        <v>23800</v>
      </c>
      <c r="AG32" s="147">
        <f t="shared" si="11"/>
        <v>71400</v>
      </c>
      <c r="AH32" s="147">
        <f t="shared" si="12"/>
        <v>0</v>
      </c>
      <c r="AI32" s="201"/>
      <c r="AJ32" s="201"/>
      <c r="AK32" s="201"/>
      <c r="AL32" s="201">
        <f t="shared" si="13"/>
        <v>225944</v>
      </c>
      <c r="AM32" s="201">
        <f t="shared" si="14"/>
        <v>466995</v>
      </c>
      <c r="AN32" s="147"/>
      <c r="AO32" s="147"/>
      <c r="AP32" s="147"/>
      <c r="AQ32" s="147"/>
      <c r="AR32" s="147"/>
      <c r="AS32" s="201"/>
      <c r="AT32" s="201"/>
      <c r="AU32" s="201"/>
      <c r="AV32" s="201">
        <f t="shared" si="15"/>
        <v>225944</v>
      </c>
      <c r="AW32" s="201">
        <f t="shared" si="16"/>
        <v>466995</v>
      </c>
      <c r="AX32" s="147"/>
      <c r="AY32" s="147"/>
      <c r="AZ32" s="147"/>
      <c r="BA32" s="147"/>
      <c r="BB32" s="147"/>
      <c r="BC32" s="201"/>
      <c r="BD32" s="201"/>
      <c r="BE32" s="201"/>
      <c r="BF32" s="201">
        <f t="shared" si="17"/>
        <v>225944</v>
      </c>
      <c r="BG32" s="201">
        <f t="shared" si="18"/>
        <v>466995</v>
      </c>
      <c r="BH32" s="147"/>
      <c r="BI32" s="147"/>
      <c r="BJ32" s="147"/>
      <c r="BK32" s="147"/>
      <c r="BL32" s="147"/>
      <c r="BM32" s="201"/>
      <c r="BN32" s="201"/>
      <c r="BO32" s="201"/>
      <c r="BP32" s="201">
        <f t="shared" si="19"/>
        <v>225944</v>
      </c>
      <c r="BQ32" s="201">
        <f t="shared" si="20"/>
        <v>466995</v>
      </c>
      <c r="BR32" s="147"/>
      <c r="BS32" s="147"/>
      <c r="BT32" s="147"/>
      <c r="BU32" s="147"/>
      <c r="BV32" s="147"/>
      <c r="BW32" s="201"/>
      <c r="BX32" s="201"/>
      <c r="BY32" s="201"/>
      <c r="BZ32" s="201">
        <f t="shared" si="21"/>
        <v>225944</v>
      </c>
      <c r="CA32" s="201">
        <f t="shared" si="22"/>
        <v>466995</v>
      </c>
      <c r="CB32" s="147"/>
      <c r="CC32" s="147"/>
      <c r="CD32" s="147"/>
      <c r="CE32" s="147"/>
      <c r="CF32" s="147"/>
      <c r="CG32" s="201"/>
      <c r="CH32" s="201"/>
      <c r="CI32" s="201"/>
      <c r="CJ32" s="201">
        <f t="shared" si="23"/>
        <v>225944</v>
      </c>
      <c r="CK32" s="201">
        <f t="shared" si="24"/>
        <v>466995</v>
      </c>
      <c r="CL32" s="147"/>
      <c r="CM32" s="147"/>
      <c r="CN32" s="147"/>
      <c r="CO32" s="147"/>
      <c r="CP32" s="147"/>
      <c r="CQ32" s="201"/>
      <c r="CR32" s="201"/>
      <c r="CS32" s="201"/>
      <c r="CT32" s="201">
        <f t="shared" si="25"/>
        <v>225944</v>
      </c>
      <c r="CU32" s="201">
        <f t="shared" si="26"/>
        <v>466995</v>
      </c>
      <c r="CV32" s="147"/>
      <c r="CW32" s="147"/>
      <c r="CX32" s="147"/>
      <c r="CY32" s="147"/>
      <c r="CZ32" s="147"/>
      <c r="DA32" s="201"/>
      <c r="DB32" s="201"/>
      <c r="DC32" s="201"/>
      <c r="DD32" s="201">
        <f t="shared" si="27"/>
        <v>225944</v>
      </c>
      <c r="DE32" s="201">
        <f t="shared" si="28"/>
        <v>466995</v>
      </c>
      <c r="DF32" s="147"/>
      <c r="DG32" s="147"/>
      <c r="DH32" s="147"/>
      <c r="DI32" s="147"/>
      <c r="DJ32" s="147"/>
      <c r="DK32" s="201"/>
      <c r="DL32" s="201"/>
      <c r="DM32" s="201"/>
      <c r="DN32" s="201">
        <f t="shared" si="29"/>
        <v>225944</v>
      </c>
      <c r="DO32" s="201">
        <f t="shared" si="30"/>
        <v>466995</v>
      </c>
      <c r="DP32" s="147"/>
      <c r="DQ32" s="147"/>
      <c r="DR32" s="147"/>
      <c r="DS32" s="147"/>
      <c r="DT32" s="147"/>
      <c r="DU32" s="201">
        <f t="shared" si="31"/>
        <v>146</v>
      </c>
      <c r="DV32" s="201">
        <f t="shared" si="32"/>
        <v>692939</v>
      </c>
      <c r="DW32" s="201">
        <f t="shared" si="33"/>
        <v>225944</v>
      </c>
      <c r="DX32" s="201">
        <f t="shared" si="34"/>
        <v>466995</v>
      </c>
      <c r="DY32" s="147">
        <f t="shared" si="35"/>
        <v>68</v>
      </c>
      <c r="DZ32" s="147">
        <f t="shared" si="36"/>
        <v>71400</v>
      </c>
      <c r="EA32" s="147">
        <f t="shared" si="37"/>
        <v>71400</v>
      </c>
      <c r="EB32" s="147">
        <f t="shared" si="38"/>
        <v>0</v>
      </c>
    </row>
    <row r="33" spans="1:132" ht="12.75">
      <c r="A33" s="169">
        <v>3</v>
      </c>
      <c r="B33" s="176" t="s">
        <v>67</v>
      </c>
      <c r="C33" s="176">
        <v>2567091.4</v>
      </c>
      <c r="D33" s="176">
        <v>394699</v>
      </c>
      <c r="E33" s="201">
        <v>201</v>
      </c>
      <c r="F33" s="201">
        <v>203739</v>
      </c>
      <c r="G33" s="201">
        <v>53869</v>
      </c>
      <c r="H33" s="201">
        <v>53869</v>
      </c>
      <c r="I33" s="201">
        <v>149870</v>
      </c>
      <c r="J33" s="147">
        <v>6</v>
      </c>
      <c r="K33" s="147">
        <v>2100</v>
      </c>
      <c r="L33" s="147"/>
      <c r="M33" s="147"/>
      <c r="N33" s="147">
        <v>2100</v>
      </c>
      <c r="O33" s="201">
        <v>142</v>
      </c>
      <c r="P33" s="201">
        <v>208782</v>
      </c>
      <c r="Q33" s="201">
        <v>32892</v>
      </c>
      <c r="R33" s="201">
        <v>86761</v>
      </c>
      <c r="S33" s="201">
        <v>325760</v>
      </c>
      <c r="T33" s="147">
        <v>6</v>
      </c>
      <c r="U33" s="147">
        <v>2100</v>
      </c>
      <c r="V33" s="147"/>
      <c r="W33" s="147"/>
      <c r="X33" s="147">
        <v>2100</v>
      </c>
      <c r="Y33" s="201">
        <v>140</v>
      </c>
      <c r="Z33" s="201">
        <v>202170</v>
      </c>
      <c r="AA33" s="201"/>
      <c r="AB33" s="201">
        <f t="shared" si="8"/>
        <v>86761</v>
      </c>
      <c r="AC33" s="201">
        <f t="shared" si="9"/>
        <v>527930</v>
      </c>
      <c r="AD33" s="147">
        <v>6</v>
      </c>
      <c r="AE33" s="147">
        <f t="shared" si="10"/>
        <v>2100</v>
      </c>
      <c r="AF33" s="147"/>
      <c r="AG33" s="147">
        <f t="shared" si="11"/>
        <v>0</v>
      </c>
      <c r="AH33" s="147">
        <f t="shared" si="12"/>
        <v>6300</v>
      </c>
      <c r="AI33" s="201">
        <v>141</v>
      </c>
      <c r="AJ33" s="201">
        <v>203970</v>
      </c>
      <c r="AK33" s="201">
        <v>66559</v>
      </c>
      <c r="AL33" s="201">
        <f t="shared" si="13"/>
        <v>153320</v>
      </c>
      <c r="AM33" s="201">
        <f t="shared" si="14"/>
        <v>665341</v>
      </c>
      <c r="AN33" s="147"/>
      <c r="AO33" s="147"/>
      <c r="AP33" s="147"/>
      <c r="AQ33" s="147"/>
      <c r="AR33" s="147"/>
      <c r="AS33" s="201">
        <v>142</v>
      </c>
      <c r="AT33" s="201">
        <v>206990</v>
      </c>
      <c r="AU33" s="201">
        <v>32892</v>
      </c>
      <c r="AV33" s="201">
        <f t="shared" si="15"/>
        <v>186212</v>
      </c>
      <c r="AW33" s="201">
        <f t="shared" si="16"/>
        <v>839439</v>
      </c>
      <c r="AX33" s="147"/>
      <c r="AY33" s="147"/>
      <c r="AZ33" s="147"/>
      <c r="BA33" s="147"/>
      <c r="BB33" s="147"/>
      <c r="BC33" s="201">
        <v>142</v>
      </c>
      <c r="BD33" s="201">
        <v>206990</v>
      </c>
      <c r="BE33" s="201">
        <v>32891</v>
      </c>
      <c r="BF33" s="201">
        <f t="shared" si="17"/>
        <v>219103</v>
      </c>
      <c r="BG33" s="201">
        <f t="shared" si="18"/>
        <v>1013538</v>
      </c>
      <c r="BH33" s="147"/>
      <c r="BI33" s="147"/>
      <c r="BJ33" s="147"/>
      <c r="BK33" s="147"/>
      <c r="BL33" s="147"/>
      <c r="BM33" s="201"/>
      <c r="BN33" s="201"/>
      <c r="BO33" s="201"/>
      <c r="BP33" s="201">
        <f t="shared" si="19"/>
        <v>219103</v>
      </c>
      <c r="BQ33" s="201">
        <f t="shared" si="20"/>
        <v>1013538</v>
      </c>
      <c r="BR33" s="147"/>
      <c r="BS33" s="147"/>
      <c r="BT33" s="147"/>
      <c r="BU33" s="147"/>
      <c r="BV33" s="147"/>
      <c r="BW33" s="201"/>
      <c r="BX33" s="201"/>
      <c r="BY33" s="201"/>
      <c r="BZ33" s="201">
        <f t="shared" si="21"/>
        <v>219103</v>
      </c>
      <c r="CA33" s="201">
        <f t="shared" si="22"/>
        <v>1013538</v>
      </c>
      <c r="CB33" s="147"/>
      <c r="CC33" s="147"/>
      <c r="CD33" s="147"/>
      <c r="CE33" s="147"/>
      <c r="CF33" s="147"/>
      <c r="CG33" s="201"/>
      <c r="CH33" s="201"/>
      <c r="CI33" s="201"/>
      <c r="CJ33" s="201">
        <f t="shared" si="23"/>
        <v>219103</v>
      </c>
      <c r="CK33" s="201">
        <f t="shared" si="24"/>
        <v>1013538</v>
      </c>
      <c r="CL33" s="147"/>
      <c r="CM33" s="147"/>
      <c r="CN33" s="147"/>
      <c r="CO33" s="147"/>
      <c r="CP33" s="147"/>
      <c r="CQ33" s="201"/>
      <c r="CR33" s="201"/>
      <c r="CS33" s="201"/>
      <c r="CT33" s="201">
        <f t="shared" si="25"/>
        <v>219103</v>
      </c>
      <c r="CU33" s="201">
        <f t="shared" si="26"/>
        <v>1013538</v>
      </c>
      <c r="CV33" s="147"/>
      <c r="CW33" s="147"/>
      <c r="CX33" s="147"/>
      <c r="CY33" s="147"/>
      <c r="CZ33" s="147"/>
      <c r="DA33" s="201"/>
      <c r="DB33" s="201"/>
      <c r="DC33" s="201"/>
      <c r="DD33" s="201">
        <f t="shared" si="27"/>
        <v>219103</v>
      </c>
      <c r="DE33" s="201">
        <f t="shared" si="28"/>
        <v>1013538</v>
      </c>
      <c r="DF33" s="147"/>
      <c r="DG33" s="147"/>
      <c r="DH33" s="147"/>
      <c r="DI33" s="147"/>
      <c r="DJ33" s="147"/>
      <c r="DK33" s="201"/>
      <c r="DL33" s="201"/>
      <c r="DM33" s="201"/>
      <c r="DN33" s="201">
        <f t="shared" si="29"/>
        <v>219103</v>
      </c>
      <c r="DO33" s="201">
        <f t="shared" si="30"/>
        <v>1013538</v>
      </c>
      <c r="DP33" s="147"/>
      <c r="DQ33" s="147"/>
      <c r="DR33" s="147"/>
      <c r="DS33" s="147"/>
      <c r="DT33" s="147"/>
      <c r="DU33" s="201">
        <f t="shared" si="31"/>
        <v>201</v>
      </c>
      <c r="DV33" s="201">
        <f t="shared" si="32"/>
        <v>1232641</v>
      </c>
      <c r="DW33" s="201">
        <f t="shared" si="33"/>
        <v>219103</v>
      </c>
      <c r="DX33" s="201">
        <f t="shared" si="34"/>
        <v>1013538</v>
      </c>
      <c r="DY33" s="147">
        <f t="shared" si="35"/>
        <v>6</v>
      </c>
      <c r="DZ33" s="147">
        <f t="shared" si="36"/>
        <v>6300</v>
      </c>
      <c r="EA33" s="147">
        <f t="shared" si="37"/>
        <v>0</v>
      </c>
      <c r="EB33" s="147">
        <f t="shared" si="38"/>
        <v>6300</v>
      </c>
    </row>
    <row r="34" spans="1:132" ht="12.75">
      <c r="A34" s="169">
        <v>4</v>
      </c>
      <c r="B34" s="176" t="s">
        <v>68</v>
      </c>
      <c r="C34" s="176">
        <v>1726486.9</v>
      </c>
      <c r="D34" s="176">
        <v>339331</v>
      </c>
      <c r="E34" s="201">
        <v>112</v>
      </c>
      <c r="F34" s="201">
        <v>150217</v>
      </c>
      <c r="G34" s="201">
        <v>72135</v>
      </c>
      <c r="H34" s="201">
        <v>72135</v>
      </c>
      <c r="I34" s="201">
        <v>78082</v>
      </c>
      <c r="J34" s="147">
        <v>112</v>
      </c>
      <c r="K34" s="147">
        <v>39200</v>
      </c>
      <c r="L34" s="147">
        <v>39200</v>
      </c>
      <c r="M34" s="147">
        <v>39200</v>
      </c>
      <c r="N34" s="147"/>
      <c r="O34" s="201">
        <v>112</v>
      </c>
      <c r="P34" s="201">
        <v>150217</v>
      </c>
      <c r="Q34" s="201">
        <v>30043</v>
      </c>
      <c r="R34" s="201">
        <v>102178</v>
      </c>
      <c r="S34" s="201">
        <v>192300</v>
      </c>
      <c r="T34" s="147">
        <v>112</v>
      </c>
      <c r="U34" s="147">
        <v>39200</v>
      </c>
      <c r="V34" s="147">
        <v>39200</v>
      </c>
      <c r="W34" s="147">
        <v>73850</v>
      </c>
      <c r="X34" s="147"/>
      <c r="Y34" s="201"/>
      <c r="Z34" s="201"/>
      <c r="AA34" s="201"/>
      <c r="AB34" s="201">
        <f t="shared" si="8"/>
        <v>102178</v>
      </c>
      <c r="AC34" s="201">
        <f t="shared" si="9"/>
        <v>198256</v>
      </c>
      <c r="AD34" s="147"/>
      <c r="AE34" s="147">
        <f t="shared" si="10"/>
        <v>0</v>
      </c>
      <c r="AF34" s="147"/>
      <c r="AG34" s="147">
        <f t="shared" si="11"/>
        <v>78400</v>
      </c>
      <c r="AH34" s="147">
        <f t="shared" si="12"/>
        <v>0</v>
      </c>
      <c r="AI34" s="201"/>
      <c r="AJ34" s="201"/>
      <c r="AK34" s="201"/>
      <c r="AL34" s="201">
        <f t="shared" si="13"/>
        <v>102178</v>
      </c>
      <c r="AM34" s="201">
        <f t="shared" si="14"/>
        <v>198256</v>
      </c>
      <c r="AN34" s="147"/>
      <c r="AO34" s="147"/>
      <c r="AP34" s="147"/>
      <c r="AQ34" s="147"/>
      <c r="AR34" s="147"/>
      <c r="AS34" s="201"/>
      <c r="AT34" s="201"/>
      <c r="AU34" s="201"/>
      <c r="AV34" s="201">
        <f t="shared" si="15"/>
        <v>102178</v>
      </c>
      <c r="AW34" s="201">
        <f t="shared" si="16"/>
        <v>198256</v>
      </c>
      <c r="AX34" s="147"/>
      <c r="AY34" s="147"/>
      <c r="AZ34" s="147"/>
      <c r="BA34" s="147"/>
      <c r="BB34" s="147"/>
      <c r="BC34" s="201"/>
      <c r="BD34" s="201"/>
      <c r="BE34" s="201"/>
      <c r="BF34" s="201">
        <f t="shared" si="17"/>
        <v>102178</v>
      </c>
      <c r="BG34" s="201">
        <f t="shared" si="18"/>
        <v>198256</v>
      </c>
      <c r="BH34" s="147"/>
      <c r="BI34" s="147"/>
      <c r="BJ34" s="147"/>
      <c r="BK34" s="147"/>
      <c r="BL34" s="147"/>
      <c r="BM34" s="201"/>
      <c r="BN34" s="201"/>
      <c r="BO34" s="201"/>
      <c r="BP34" s="201">
        <f t="shared" si="19"/>
        <v>102178</v>
      </c>
      <c r="BQ34" s="201">
        <f t="shared" si="20"/>
        <v>198256</v>
      </c>
      <c r="BR34" s="147"/>
      <c r="BS34" s="147"/>
      <c r="BT34" s="147"/>
      <c r="BU34" s="147"/>
      <c r="BV34" s="147"/>
      <c r="BW34" s="201"/>
      <c r="BX34" s="201"/>
      <c r="BY34" s="201"/>
      <c r="BZ34" s="201">
        <f t="shared" si="21"/>
        <v>102178</v>
      </c>
      <c r="CA34" s="201">
        <f t="shared" si="22"/>
        <v>198256</v>
      </c>
      <c r="CB34" s="147"/>
      <c r="CC34" s="147"/>
      <c r="CD34" s="147"/>
      <c r="CE34" s="147"/>
      <c r="CF34" s="147"/>
      <c r="CG34" s="201"/>
      <c r="CH34" s="201"/>
      <c r="CI34" s="201"/>
      <c r="CJ34" s="201">
        <f t="shared" si="23"/>
        <v>102178</v>
      </c>
      <c r="CK34" s="201">
        <f t="shared" si="24"/>
        <v>198256</v>
      </c>
      <c r="CL34" s="147"/>
      <c r="CM34" s="147"/>
      <c r="CN34" s="147"/>
      <c r="CO34" s="147"/>
      <c r="CP34" s="147"/>
      <c r="CQ34" s="201"/>
      <c r="CR34" s="201"/>
      <c r="CS34" s="201"/>
      <c r="CT34" s="201">
        <f t="shared" si="25"/>
        <v>102178</v>
      </c>
      <c r="CU34" s="201">
        <f t="shared" si="26"/>
        <v>198256</v>
      </c>
      <c r="CV34" s="147"/>
      <c r="CW34" s="147"/>
      <c r="CX34" s="147"/>
      <c r="CY34" s="147"/>
      <c r="CZ34" s="147"/>
      <c r="DA34" s="201"/>
      <c r="DB34" s="201"/>
      <c r="DC34" s="201"/>
      <c r="DD34" s="201">
        <f t="shared" si="27"/>
        <v>102178</v>
      </c>
      <c r="DE34" s="201">
        <f t="shared" si="28"/>
        <v>198256</v>
      </c>
      <c r="DF34" s="147"/>
      <c r="DG34" s="147"/>
      <c r="DH34" s="147"/>
      <c r="DI34" s="147"/>
      <c r="DJ34" s="147"/>
      <c r="DK34" s="201"/>
      <c r="DL34" s="201"/>
      <c r="DM34" s="201"/>
      <c r="DN34" s="201">
        <f t="shared" si="29"/>
        <v>102178</v>
      </c>
      <c r="DO34" s="201">
        <f t="shared" si="30"/>
        <v>198256</v>
      </c>
      <c r="DP34" s="147"/>
      <c r="DQ34" s="147"/>
      <c r="DR34" s="147"/>
      <c r="DS34" s="147"/>
      <c r="DT34" s="147"/>
      <c r="DU34" s="201">
        <f t="shared" si="31"/>
        <v>112</v>
      </c>
      <c r="DV34" s="201">
        <f t="shared" si="32"/>
        <v>300434</v>
      </c>
      <c r="DW34" s="201">
        <f t="shared" si="33"/>
        <v>102178</v>
      </c>
      <c r="DX34" s="201">
        <f t="shared" si="34"/>
        <v>198256</v>
      </c>
      <c r="DY34" s="147">
        <f t="shared" si="35"/>
        <v>112</v>
      </c>
      <c r="DZ34" s="147">
        <f t="shared" si="36"/>
        <v>78400</v>
      </c>
      <c r="EA34" s="147">
        <f t="shared" si="37"/>
        <v>78400</v>
      </c>
      <c r="EB34" s="147">
        <f t="shared" si="38"/>
        <v>0</v>
      </c>
    </row>
    <row r="35" spans="1:132" ht="12.75">
      <c r="A35" s="169">
        <v>5</v>
      </c>
      <c r="B35" s="176" t="s">
        <v>69</v>
      </c>
      <c r="C35" s="176">
        <v>839894.4</v>
      </c>
      <c r="D35" s="176">
        <v>388625</v>
      </c>
      <c r="E35" s="201">
        <v>139</v>
      </c>
      <c r="F35" s="201">
        <v>278000</v>
      </c>
      <c r="G35" s="201"/>
      <c r="H35" s="201"/>
      <c r="I35" s="201">
        <v>278000</v>
      </c>
      <c r="J35" s="147">
        <v>139</v>
      </c>
      <c r="K35" s="147">
        <v>48650</v>
      </c>
      <c r="L35" s="147"/>
      <c r="M35" s="147"/>
      <c r="N35" s="147">
        <v>48650</v>
      </c>
      <c r="O35" s="201">
        <v>139</v>
      </c>
      <c r="P35" s="201">
        <v>278000</v>
      </c>
      <c r="Q35" s="201"/>
      <c r="R35" s="201"/>
      <c r="S35" s="201">
        <v>278000</v>
      </c>
      <c r="T35" s="147">
        <v>139</v>
      </c>
      <c r="U35" s="147">
        <v>48650</v>
      </c>
      <c r="V35" s="147"/>
      <c r="W35" s="147"/>
      <c r="X35" s="147">
        <v>48650</v>
      </c>
      <c r="Y35" s="201"/>
      <c r="Z35" s="201"/>
      <c r="AA35" s="201"/>
      <c r="AB35" s="201">
        <f t="shared" si="8"/>
        <v>0</v>
      </c>
      <c r="AC35" s="201">
        <f t="shared" si="9"/>
        <v>556000</v>
      </c>
      <c r="AD35" s="147"/>
      <c r="AE35" s="147">
        <f t="shared" si="10"/>
        <v>0</v>
      </c>
      <c r="AF35" s="147"/>
      <c r="AG35" s="147">
        <f t="shared" si="11"/>
        <v>0</v>
      </c>
      <c r="AH35" s="147">
        <f t="shared" si="12"/>
        <v>97300</v>
      </c>
      <c r="AI35" s="201"/>
      <c r="AJ35" s="201"/>
      <c r="AK35" s="201"/>
      <c r="AL35" s="201">
        <f t="shared" si="13"/>
        <v>0</v>
      </c>
      <c r="AM35" s="201">
        <f t="shared" si="14"/>
        <v>556000</v>
      </c>
      <c r="AN35" s="147"/>
      <c r="AO35" s="147"/>
      <c r="AP35" s="147"/>
      <c r="AQ35" s="147"/>
      <c r="AR35" s="147"/>
      <c r="AS35" s="201"/>
      <c r="AT35" s="201"/>
      <c r="AU35" s="201"/>
      <c r="AV35" s="201">
        <f t="shared" si="15"/>
        <v>0</v>
      </c>
      <c r="AW35" s="201">
        <f t="shared" si="16"/>
        <v>556000</v>
      </c>
      <c r="AX35" s="147"/>
      <c r="AY35" s="147"/>
      <c r="AZ35" s="147"/>
      <c r="BA35" s="147"/>
      <c r="BB35" s="147"/>
      <c r="BC35" s="201">
        <v>197</v>
      </c>
      <c r="BD35" s="201"/>
      <c r="BE35" s="201"/>
      <c r="BF35" s="201">
        <f t="shared" si="17"/>
        <v>0</v>
      </c>
      <c r="BG35" s="201">
        <f t="shared" si="18"/>
        <v>556000</v>
      </c>
      <c r="BH35" s="147"/>
      <c r="BI35" s="147"/>
      <c r="BJ35" s="147"/>
      <c r="BK35" s="147"/>
      <c r="BL35" s="147"/>
      <c r="BM35" s="201"/>
      <c r="BN35" s="201"/>
      <c r="BO35" s="201"/>
      <c r="BP35" s="201">
        <f t="shared" si="19"/>
        <v>0</v>
      </c>
      <c r="BQ35" s="201">
        <f t="shared" si="20"/>
        <v>556000</v>
      </c>
      <c r="BR35" s="147"/>
      <c r="BS35" s="147"/>
      <c r="BT35" s="147"/>
      <c r="BU35" s="147"/>
      <c r="BV35" s="147"/>
      <c r="BW35" s="201"/>
      <c r="BX35" s="201"/>
      <c r="BY35" s="201"/>
      <c r="BZ35" s="201">
        <f t="shared" si="21"/>
        <v>0</v>
      </c>
      <c r="CA35" s="201">
        <f t="shared" si="22"/>
        <v>556000</v>
      </c>
      <c r="CB35" s="147"/>
      <c r="CC35" s="147"/>
      <c r="CD35" s="147"/>
      <c r="CE35" s="147"/>
      <c r="CF35" s="147"/>
      <c r="CG35" s="201"/>
      <c r="CH35" s="201"/>
      <c r="CI35" s="201"/>
      <c r="CJ35" s="201">
        <f t="shared" si="23"/>
        <v>0</v>
      </c>
      <c r="CK35" s="201">
        <f t="shared" si="24"/>
        <v>556000</v>
      </c>
      <c r="CL35" s="147"/>
      <c r="CM35" s="147"/>
      <c r="CN35" s="147"/>
      <c r="CO35" s="147"/>
      <c r="CP35" s="147"/>
      <c r="CQ35" s="201"/>
      <c r="CR35" s="201"/>
      <c r="CS35" s="201"/>
      <c r="CT35" s="201">
        <f t="shared" si="25"/>
        <v>0</v>
      </c>
      <c r="CU35" s="201">
        <f t="shared" si="26"/>
        <v>556000</v>
      </c>
      <c r="CV35" s="147"/>
      <c r="CW35" s="147"/>
      <c r="CX35" s="147"/>
      <c r="CY35" s="147"/>
      <c r="CZ35" s="147"/>
      <c r="DA35" s="201"/>
      <c r="DB35" s="201"/>
      <c r="DC35" s="201"/>
      <c r="DD35" s="201">
        <f t="shared" si="27"/>
        <v>0</v>
      </c>
      <c r="DE35" s="201">
        <f t="shared" si="28"/>
        <v>556000</v>
      </c>
      <c r="DF35" s="147"/>
      <c r="DG35" s="147"/>
      <c r="DH35" s="147"/>
      <c r="DI35" s="147"/>
      <c r="DJ35" s="147"/>
      <c r="DK35" s="201"/>
      <c r="DL35" s="201"/>
      <c r="DM35" s="201"/>
      <c r="DN35" s="201">
        <f t="shared" si="29"/>
        <v>0</v>
      </c>
      <c r="DO35" s="201">
        <f t="shared" si="30"/>
        <v>556000</v>
      </c>
      <c r="DP35" s="147"/>
      <c r="DQ35" s="147"/>
      <c r="DR35" s="147"/>
      <c r="DS35" s="147"/>
      <c r="DT35" s="147"/>
      <c r="DU35" s="201">
        <f t="shared" si="31"/>
        <v>197</v>
      </c>
      <c r="DV35" s="201">
        <f t="shared" si="32"/>
        <v>556000</v>
      </c>
      <c r="DW35" s="201">
        <f t="shared" si="33"/>
        <v>0</v>
      </c>
      <c r="DX35" s="201">
        <f t="shared" si="34"/>
        <v>556000</v>
      </c>
      <c r="DY35" s="147">
        <f t="shared" si="35"/>
        <v>139</v>
      </c>
      <c r="DZ35" s="147">
        <f t="shared" si="36"/>
        <v>97300</v>
      </c>
      <c r="EA35" s="147">
        <f t="shared" si="37"/>
        <v>0</v>
      </c>
      <c r="EB35" s="147">
        <f t="shared" si="38"/>
        <v>97300</v>
      </c>
    </row>
    <row r="36" spans="1:132" ht="12.75">
      <c r="A36" s="169">
        <v>6</v>
      </c>
      <c r="B36" s="176" t="s">
        <v>70</v>
      </c>
      <c r="C36" s="176">
        <v>224974.9</v>
      </c>
      <c r="D36" s="176">
        <v>224975</v>
      </c>
      <c r="E36" s="201">
        <v>52</v>
      </c>
      <c r="F36" s="201">
        <v>37851</v>
      </c>
      <c r="G36" s="201"/>
      <c r="H36" s="201"/>
      <c r="I36" s="201">
        <v>37851</v>
      </c>
      <c r="J36" s="147">
        <v>25</v>
      </c>
      <c r="K36" s="147">
        <v>8750</v>
      </c>
      <c r="L36" s="147">
        <v>5950</v>
      </c>
      <c r="M36" s="147">
        <v>5950</v>
      </c>
      <c r="N36" s="147">
        <v>2800</v>
      </c>
      <c r="O36" s="201">
        <v>27</v>
      </c>
      <c r="P36" s="201">
        <v>43354</v>
      </c>
      <c r="Q36" s="201">
        <v>37851</v>
      </c>
      <c r="R36" s="201">
        <v>37851</v>
      </c>
      <c r="S36" s="201">
        <v>43354</v>
      </c>
      <c r="T36" s="147">
        <v>25</v>
      </c>
      <c r="U36" s="147">
        <v>8750</v>
      </c>
      <c r="V36" s="147">
        <v>8750</v>
      </c>
      <c r="W36" s="147">
        <v>14700</v>
      </c>
      <c r="X36" s="147">
        <v>2800</v>
      </c>
      <c r="Y36" s="201">
        <v>28</v>
      </c>
      <c r="Z36" s="201">
        <v>43437</v>
      </c>
      <c r="AA36" s="201">
        <v>34683</v>
      </c>
      <c r="AB36" s="201">
        <f t="shared" si="8"/>
        <v>72534</v>
      </c>
      <c r="AC36" s="201">
        <f t="shared" si="9"/>
        <v>52108</v>
      </c>
      <c r="AD36" s="147">
        <v>26</v>
      </c>
      <c r="AE36" s="147">
        <f t="shared" si="10"/>
        <v>9100</v>
      </c>
      <c r="AF36" s="147">
        <v>9100</v>
      </c>
      <c r="AG36" s="147">
        <f t="shared" si="11"/>
        <v>23800</v>
      </c>
      <c r="AH36" s="147">
        <f t="shared" si="12"/>
        <v>2800</v>
      </c>
      <c r="AI36" s="201">
        <v>26</v>
      </c>
      <c r="AJ36" s="201">
        <v>37044</v>
      </c>
      <c r="AK36" s="201">
        <v>34749</v>
      </c>
      <c r="AL36" s="201">
        <f t="shared" si="13"/>
        <v>107283</v>
      </c>
      <c r="AM36" s="201">
        <f t="shared" si="14"/>
        <v>54403</v>
      </c>
      <c r="AN36" s="147"/>
      <c r="AO36" s="147"/>
      <c r="AP36" s="147"/>
      <c r="AQ36" s="147"/>
      <c r="AR36" s="147"/>
      <c r="AS36" s="201">
        <v>24</v>
      </c>
      <c r="AT36" s="201">
        <v>35634</v>
      </c>
      <c r="AU36" s="201">
        <v>29637</v>
      </c>
      <c r="AV36" s="201">
        <f t="shared" si="15"/>
        <v>136920</v>
      </c>
      <c r="AW36" s="201">
        <f t="shared" si="16"/>
        <v>60400</v>
      </c>
      <c r="AX36" s="147"/>
      <c r="AY36" s="147"/>
      <c r="AZ36" s="147"/>
      <c r="BA36" s="147"/>
      <c r="BB36" s="147"/>
      <c r="BC36" s="201">
        <v>19</v>
      </c>
      <c r="BD36" s="201">
        <v>30547</v>
      </c>
      <c r="BE36" s="201">
        <v>28507</v>
      </c>
      <c r="BF36" s="201">
        <f t="shared" si="17"/>
        <v>165427</v>
      </c>
      <c r="BG36" s="201">
        <f t="shared" si="18"/>
        <v>62440</v>
      </c>
      <c r="BH36" s="147"/>
      <c r="BI36" s="147"/>
      <c r="BJ36" s="147"/>
      <c r="BK36" s="147"/>
      <c r="BL36" s="147"/>
      <c r="BM36" s="201">
        <v>20</v>
      </c>
      <c r="BN36" s="201">
        <v>32146</v>
      </c>
      <c r="BO36" s="201">
        <v>24458</v>
      </c>
      <c r="BP36" s="201">
        <f t="shared" si="19"/>
        <v>189885</v>
      </c>
      <c r="BQ36" s="201">
        <f t="shared" si="20"/>
        <v>70128</v>
      </c>
      <c r="BR36" s="147"/>
      <c r="BS36" s="147"/>
      <c r="BT36" s="147"/>
      <c r="BU36" s="147"/>
      <c r="BV36" s="147"/>
      <c r="BW36" s="201"/>
      <c r="BX36" s="201"/>
      <c r="BY36" s="201"/>
      <c r="BZ36" s="201">
        <f t="shared" si="21"/>
        <v>189885</v>
      </c>
      <c r="CA36" s="201">
        <f t="shared" si="22"/>
        <v>70128</v>
      </c>
      <c r="CB36" s="147"/>
      <c r="CC36" s="147"/>
      <c r="CD36" s="147"/>
      <c r="CE36" s="147"/>
      <c r="CF36" s="147"/>
      <c r="CG36" s="201"/>
      <c r="CH36" s="201"/>
      <c r="CI36" s="201"/>
      <c r="CJ36" s="201">
        <f t="shared" si="23"/>
        <v>189885</v>
      </c>
      <c r="CK36" s="201">
        <f t="shared" si="24"/>
        <v>70128</v>
      </c>
      <c r="CL36" s="147"/>
      <c r="CM36" s="147"/>
      <c r="CN36" s="147"/>
      <c r="CO36" s="147"/>
      <c r="CP36" s="147"/>
      <c r="CQ36" s="201"/>
      <c r="CR36" s="201"/>
      <c r="CS36" s="201"/>
      <c r="CT36" s="201">
        <f t="shared" si="25"/>
        <v>189885</v>
      </c>
      <c r="CU36" s="201">
        <f t="shared" si="26"/>
        <v>70128</v>
      </c>
      <c r="CV36" s="147"/>
      <c r="CW36" s="147"/>
      <c r="CX36" s="147"/>
      <c r="CY36" s="147"/>
      <c r="CZ36" s="147"/>
      <c r="DA36" s="201"/>
      <c r="DB36" s="201"/>
      <c r="DC36" s="201"/>
      <c r="DD36" s="201">
        <f t="shared" si="27"/>
        <v>189885</v>
      </c>
      <c r="DE36" s="201">
        <f t="shared" si="28"/>
        <v>70128</v>
      </c>
      <c r="DF36" s="147"/>
      <c r="DG36" s="147"/>
      <c r="DH36" s="147"/>
      <c r="DI36" s="147"/>
      <c r="DJ36" s="147"/>
      <c r="DK36" s="201"/>
      <c r="DL36" s="201"/>
      <c r="DM36" s="201"/>
      <c r="DN36" s="201">
        <f t="shared" si="29"/>
        <v>189885</v>
      </c>
      <c r="DO36" s="201">
        <f t="shared" si="30"/>
        <v>70128</v>
      </c>
      <c r="DP36" s="147"/>
      <c r="DQ36" s="147"/>
      <c r="DR36" s="147"/>
      <c r="DS36" s="147"/>
      <c r="DT36" s="147"/>
      <c r="DU36" s="201">
        <f t="shared" si="31"/>
        <v>52</v>
      </c>
      <c r="DV36" s="201">
        <f t="shared" si="32"/>
        <v>260013</v>
      </c>
      <c r="DW36" s="201">
        <f t="shared" si="33"/>
        <v>189885</v>
      </c>
      <c r="DX36" s="201">
        <f t="shared" si="34"/>
        <v>70128</v>
      </c>
      <c r="DY36" s="147">
        <f t="shared" si="35"/>
        <v>26</v>
      </c>
      <c r="DZ36" s="147">
        <f t="shared" si="36"/>
        <v>26600</v>
      </c>
      <c r="EA36" s="147">
        <f t="shared" si="37"/>
        <v>23800</v>
      </c>
      <c r="EB36" s="147">
        <f t="shared" si="38"/>
        <v>2800</v>
      </c>
    </row>
    <row r="37" spans="1:132" ht="12.75">
      <c r="A37" s="169">
        <v>7</v>
      </c>
      <c r="B37" s="176" t="s">
        <v>71</v>
      </c>
      <c r="C37" s="176">
        <v>6445350</v>
      </c>
      <c r="D37" s="176">
        <v>876610</v>
      </c>
      <c r="E37" s="201">
        <v>344</v>
      </c>
      <c r="F37" s="201">
        <v>666708</v>
      </c>
      <c r="G37" s="201"/>
      <c r="H37" s="201"/>
      <c r="I37" s="201">
        <v>666708</v>
      </c>
      <c r="J37" s="147">
        <v>200</v>
      </c>
      <c r="K37" s="147">
        <v>70000</v>
      </c>
      <c r="L37" s="147">
        <v>70000</v>
      </c>
      <c r="M37" s="147">
        <v>70000</v>
      </c>
      <c r="N37" s="147"/>
      <c r="O37" s="201">
        <v>344</v>
      </c>
      <c r="P37" s="201">
        <v>666708</v>
      </c>
      <c r="Q37" s="201">
        <v>405225</v>
      </c>
      <c r="R37" s="201">
        <v>405225</v>
      </c>
      <c r="S37" s="201">
        <v>928191</v>
      </c>
      <c r="T37" s="147">
        <v>200</v>
      </c>
      <c r="U37" s="147">
        <v>70000</v>
      </c>
      <c r="V37" s="147">
        <v>70000</v>
      </c>
      <c r="W37" s="147">
        <v>70000</v>
      </c>
      <c r="X37" s="147"/>
      <c r="Y37" s="201">
        <v>344</v>
      </c>
      <c r="Z37" s="201">
        <v>666708</v>
      </c>
      <c r="AA37" s="201"/>
      <c r="AB37" s="201">
        <f t="shared" si="8"/>
        <v>405225</v>
      </c>
      <c r="AC37" s="201">
        <f t="shared" si="9"/>
        <v>1594899</v>
      </c>
      <c r="AD37" s="147">
        <v>200</v>
      </c>
      <c r="AE37" s="147">
        <f t="shared" si="10"/>
        <v>70000</v>
      </c>
      <c r="AF37" s="147"/>
      <c r="AG37" s="147">
        <f t="shared" si="11"/>
        <v>140000</v>
      </c>
      <c r="AH37" s="147">
        <f t="shared" si="12"/>
        <v>70000</v>
      </c>
      <c r="AI37" s="201"/>
      <c r="AJ37" s="201"/>
      <c r="AK37" s="201"/>
      <c r="AL37" s="201">
        <f t="shared" si="13"/>
        <v>405225</v>
      </c>
      <c r="AM37" s="201">
        <f t="shared" si="14"/>
        <v>1594899</v>
      </c>
      <c r="AN37" s="147"/>
      <c r="AO37" s="147"/>
      <c r="AP37" s="147"/>
      <c r="AQ37" s="147"/>
      <c r="AR37" s="147"/>
      <c r="AS37" s="201"/>
      <c r="AT37" s="201"/>
      <c r="AU37" s="201"/>
      <c r="AV37" s="201">
        <f t="shared" si="15"/>
        <v>405225</v>
      </c>
      <c r="AW37" s="201">
        <f t="shared" si="16"/>
        <v>1594899</v>
      </c>
      <c r="AX37" s="147"/>
      <c r="AY37" s="147"/>
      <c r="AZ37" s="147"/>
      <c r="BA37" s="147"/>
      <c r="BB37" s="147"/>
      <c r="BC37" s="201"/>
      <c r="BD37" s="201"/>
      <c r="BE37" s="201"/>
      <c r="BF37" s="201">
        <f t="shared" si="17"/>
        <v>405225</v>
      </c>
      <c r="BG37" s="201">
        <f t="shared" si="18"/>
        <v>1594899</v>
      </c>
      <c r="BH37" s="147"/>
      <c r="BI37" s="147"/>
      <c r="BJ37" s="147"/>
      <c r="BK37" s="147"/>
      <c r="BL37" s="147"/>
      <c r="BM37" s="201"/>
      <c r="BN37" s="201"/>
      <c r="BO37" s="201"/>
      <c r="BP37" s="201">
        <f t="shared" si="19"/>
        <v>405225</v>
      </c>
      <c r="BQ37" s="201">
        <f t="shared" si="20"/>
        <v>1594899</v>
      </c>
      <c r="BR37" s="147"/>
      <c r="BS37" s="147"/>
      <c r="BT37" s="147"/>
      <c r="BU37" s="147"/>
      <c r="BV37" s="147"/>
      <c r="BW37" s="201"/>
      <c r="BX37" s="201"/>
      <c r="BY37" s="201"/>
      <c r="BZ37" s="201">
        <f t="shared" si="21"/>
        <v>405225</v>
      </c>
      <c r="CA37" s="201">
        <f t="shared" si="22"/>
        <v>1594899</v>
      </c>
      <c r="CB37" s="147"/>
      <c r="CC37" s="147"/>
      <c r="CD37" s="147"/>
      <c r="CE37" s="147"/>
      <c r="CF37" s="147"/>
      <c r="CG37" s="201"/>
      <c r="CH37" s="201"/>
      <c r="CI37" s="201"/>
      <c r="CJ37" s="201">
        <f t="shared" si="23"/>
        <v>405225</v>
      </c>
      <c r="CK37" s="201">
        <f t="shared" si="24"/>
        <v>1594899</v>
      </c>
      <c r="CL37" s="147"/>
      <c r="CM37" s="147"/>
      <c r="CN37" s="147"/>
      <c r="CO37" s="147"/>
      <c r="CP37" s="147"/>
      <c r="CQ37" s="201"/>
      <c r="CR37" s="201"/>
      <c r="CS37" s="201"/>
      <c r="CT37" s="201">
        <f t="shared" si="25"/>
        <v>405225</v>
      </c>
      <c r="CU37" s="201">
        <f t="shared" si="26"/>
        <v>1594899</v>
      </c>
      <c r="CV37" s="147"/>
      <c r="CW37" s="147"/>
      <c r="CX37" s="147"/>
      <c r="CY37" s="147"/>
      <c r="CZ37" s="147"/>
      <c r="DA37" s="201"/>
      <c r="DB37" s="201"/>
      <c r="DC37" s="201"/>
      <c r="DD37" s="201">
        <f t="shared" si="27"/>
        <v>405225</v>
      </c>
      <c r="DE37" s="201">
        <f t="shared" si="28"/>
        <v>1594899</v>
      </c>
      <c r="DF37" s="147"/>
      <c r="DG37" s="147"/>
      <c r="DH37" s="147"/>
      <c r="DI37" s="147"/>
      <c r="DJ37" s="147"/>
      <c r="DK37" s="201"/>
      <c r="DL37" s="201"/>
      <c r="DM37" s="201"/>
      <c r="DN37" s="201">
        <f t="shared" si="29"/>
        <v>405225</v>
      </c>
      <c r="DO37" s="201">
        <f t="shared" si="30"/>
        <v>1594899</v>
      </c>
      <c r="DP37" s="147"/>
      <c r="DQ37" s="147"/>
      <c r="DR37" s="147"/>
      <c r="DS37" s="147"/>
      <c r="DT37" s="147"/>
      <c r="DU37" s="201">
        <f t="shared" si="31"/>
        <v>344</v>
      </c>
      <c r="DV37" s="201">
        <f t="shared" si="32"/>
        <v>2000124</v>
      </c>
      <c r="DW37" s="201">
        <f t="shared" si="33"/>
        <v>405225</v>
      </c>
      <c r="DX37" s="201">
        <f t="shared" si="34"/>
        <v>1594899</v>
      </c>
      <c r="DY37" s="147">
        <f t="shared" si="35"/>
        <v>200</v>
      </c>
      <c r="DZ37" s="147">
        <f t="shared" si="36"/>
        <v>210000</v>
      </c>
      <c r="EA37" s="147">
        <f t="shared" si="37"/>
        <v>140000</v>
      </c>
      <c r="EB37" s="147">
        <f t="shared" si="38"/>
        <v>70000</v>
      </c>
    </row>
    <row r="38" spans="1:132" ht="12.75">
      <c r="A38" s="169">
        <v>8</v>
      </c>
      <c r="B38" s="176" t="s">
        <v>72</v>
      </c>
      <c r="C38" s="176">
        <v>10562711.6</v>
      </c>
      <c r="D38" s="176">
        <v>1168697</v>
      </c>
      <c r="E38" s="201">
        <v>498</v>
      </c>
      <c r="F38" s="201">
        <v>850000</v>
      </c>
      <c r="G38" s="201">
        <v>404151</v>
      </c>
      <c r="H38" s="201">
        <v>404151</v>
      </c>
      <c r="I38" s="201">
        <v>445849</v>
      </c>
      <c r="J38" s="147">
        <v>406</v>
      </c>
      <c r="K38" s="147">
        <v>142100</v>
      </c>
      <c r="L38" s="147">
        <v>142100</v>
      </c>
      <c r="M38" s="147">
        <v>142100</v>
      </c>
      <c r="N38" s="147"/>
      <c r="O38" s="201">
        <v>507</v>
      </c>
      <c r="P38" s="201">
        <v>898113</v>
      </c>
      <c r="Q38" s="201"/>
      <c r="R38" s="201">
        <v>404151</v>
      </c>
      <c r="S38" s="201">
        <v>1295849</v>
      </c>
      <c r="T38" s="147">
        <v>406</v>
      </c>
      <c r="U38" s="147">
        <v>142100</v>
      </c>
      <c r="V38" s="147">
        <v>142100</v>
      </c>
      <c r="W38" s="147">
        <v>284200</v>
      </c>
      <c r="X38" s="147"/>
      <c r="Y38" s="201">
        <v>507</v>
      </c>
      <c r="Z38" s="201">
        <v>929513</v>
      </c>
      <c r="AA38" s="201">
        <v>353215</v>
      </c>
      <c r="AB38" s="201">
        <f t="shared" si="8"/>
        <v>757366</v>
      </c>
      <c r="AC38" s="201">
        <f t="shared" si="9"/>
        <v>1920260</v>
      </c>
      <c r="AD38" s="147">
        <v>406</v>
      </c>
      <c r="AE38" s="147">
        <f t="shared" si="10"/>
        <v>142100</v>
      </c>
      <c r="AF38" s="147"/>
      <c r="AG38" s="147">
        <f t="shared" si="11"/>
        <v>284200</v>
      </c>
      <c r="AH38" s="147">
        <f t="shared" si="12"/>
        <v>142100</v>
      </c>
      <c r="AI38" s="201">
        <v>517</v>
      </c>
      <c r="AJ38" s="201">
        <v>907464</v>
      </c>
      <c r="AK38" s="201">
        <v>254090</v>
      </c>
      <c r="AL38" s="201">
        <f t="shared" si="13"/>
        <v>1011456</v>
      </c>
      <c r="AM38" s="201">
        <f t="shared" si="14"/>
        <v>2573634</v>
      </c>
      <c r="AN38" s="147">
        <v>423</v>
      </c>
      <c r="AO38" s="147"/>
      <c r="AP38" s="147">
        <v>148000</v>
      </c>
      <c r="AQ38" s="147">
        <f aca="true" t="shared" si="39" ref="AQ38:AQ54">AG38+AP38</f>
        <v>432200</v>
      </c>
      <c r="AR38" s="147"/>
      <c r="AS38" s="201">
        <v>448</v>
      </c>
      <c r="AT38" s="201">
        <v>859441</v>
      </c>
      <c r="AU38" s="201">
        <v>279510</v>
      </c>
      <c r="AV38" s="201">
        <f t="shared" si="15"/>
        <v>1290966</v>
      </c>
      <c r="AW38" s="201">
        <f t="shared" si="16"/>
        <v>3153565</v>
      </c>
      <c r="AX38" s="147"/>
      <c r="AY38" s="147"/>
      <c r="AZ38" s="147"/>
      <c r="BA38" s="147"/>
      <c r="BB38" s="147"/>
      <c r="BC38" s="201">
        <v>448</v>
      </c>
      <c r="BD38" s="201">
        <v>859441</v>
      </c>
      <c r="BE38" s="201"/>
      <c r="BF38" s="201">
        <f t="shared" si="17"/>
        <v>1290966</v>
      </c>
      <c r="BG38" s="201">
        <f t="shared" si="18"/>
        <v>4013006</v>
      </c>
      <c r="BH38" s="147"/>
      <c r="BI38" s="147"/>
      <c r="BJ38" s="147"/>
      <c r="BK38" s="147"/>
      <c r="BL38" s="147"/>
      <c r="BM38" s="201">
        <v>448</v>
      </c>
      <c r="BN38" s="201">
        <v>859441</v>
      </c>
      <c r="BO38" s="201"/>
      <c r="BP38" s="201">
        <f t="shared" si="19"/>
        <v>1290966</v>
      </c>
      <c r="BQ38" s="201">
        <f t="shared" si="20"/>
        <v>4872447</v>
      </c>
      <c r="BR38" s="147"/>
      <c r="BS38" s="147"/>
      <c r="BT38" s="147"/>
      <c r="BU38" s="147"/>
      <c r="BV38" s="147"/>
      <c r="BW38" s="201"/>
      <c r="BX38" s="201"/>
      <c r="BY38" s="201"/>
      <c r="BZ38" s="201">
        <f t="shared" si="21"/>
        <v>1290966</v>
      </c>
      <c r="CA38" s="201">
        <f t="shared" si="22"/>
        <v>4872447</v>
      </c>
      <c r="CB38" s="147"/>
      <c r="CC38" s="147"/>
      <c r="CD38" s="147"/>
      <c r="CE38" s="147"/>
      <c r="CF38" s="147"/>
      <c r="CG38" s="201"/>
      <c r="CH38" s="201"/>
      <c r="CI38" s="201"/>
      <c r="CJ38" s="201">
        <f t="shared" si="23"/>
        <v>1290966</v>
      </c>
      <c r="CK38" s="201">
        <f t="shared" si="24"/>
        <v>4872447</v>
      </c>
      <c r="CL38" s="147"/>
      <c r="CM38" s="147"/>
      <c r="CN38" s="147"/>
      <c r="CO38" s="147"/>
      <c r="CP38" s="147"/>
      <c r="CQ38" s="201"/>
      <c r="CR38" s="201"/>
      <c r="CS38" s="201"/>
      <c r="CT38" s="201">
        <f t="shared" si="25"/>
        <v>1290966</v>
      </c>
      <c r="CU38" s="201">
        <f t="shared" si="26"/>
        <v>4872447</v>
      </c>
      <c r="CV38" s="147"/>
      <c r="CW38" s="147"/>
      <c r="CX38" s="147"/>
      <c r="CY38" s="147"/>
      <c r="CZ38" s="147"/>
      <c r="DA38" s="201"/>
      <c r="DB38" s="201"/>
      <c r="DC38" s="201"/>
      <c r="DD38" s="201">
        <f t="shared" si="27"/>
        <v>1290966</v>
      </c>
      <c r="DE38" s="201">
        <f t="shared" si="28"/>
        <v>4872447</v>
      </c>
      <c r="DF38" s="147"/>
      <c r="DG38" s="147"/>
      <c r="DH38" s="147"/>
      <c r="DI38" s="147"/>
      <c r="DJ38" s="147"/>
      <c r="DK38" s="201"/>
      <c r="DL38" s="201"/>
      <c r="DM38" s="201"/>
      <c r="DN38" s="201">
        <f t="shared" si="29"/>
        <v>1290966</v>
      </c>
      <c r="DO38" s="201">
        <f t="shared" si="30"/>
        <v>4872447</v>
      </c>
      <c r="DP38" s="147"/>
      <c r="DQ38" s="147"/>
      <c r="DR38" s="147"/>
      <c r="DS38" s="147"/>
      <c r="DT38" s="147"/>
      <c r="DU38" s="201">
        <f t="shared" si="31"/>
        <v>517</v>
      </c>
      <c r="DV38" s="201">
        <f t="shared" si="32"/>
        <v>6163413</v>
      </c>
      <c r="DW38" s="201">
        <f t="shared" si="33"/>
        <v>1290966</v>
      </c>
      <c r="DX38" s="201">
        <f t="shared" si="34"/>
        <v>4872447</v>
      </c>
      <c r="DY38" s="147">
        <f t="shared" si="35"/>
        <v>423</v>
      </c>
      <c r="DZ38" s="147">
        <f t="shared" si="36"/>
        <v>426300</v>
      </c>
      <c r="EA38" s="147">
        <f t="shared" si="37"/>
        <v>284200</v>
      </c>
      <c r="EB38" s="147">
        <f t="shared" si="38"/>
        <v>142100</v>
      </c>
    </row>
    <row r="39" spans="1:132" ht="12.75">
      <c r="A39" s="169">
        <v>9</v>
      </c>
      <c r="B39" s="176" t="s">
        <v>73</v>
      </c>
      <c r="C39" s="176">
        <v>1442878.1</v>
      </c>
      <c r="D39" s="176">
        <v>222463</v>
      </c>
      <c r="E39" s="201">
        <v>143</v>
      </c>
      <c r="F39" s="201">
        <v>105000</v>
      </c>
      <c r="G39" s="201"/>
      <c r="H39" s="201"/>
      <c r="I39" s="201">
        <v>105000</v>
      </c>
      <c r="J39" s="147">
        <v>143</v>
      </c>
      <c r="K39" s="147">
        <v>50050</v>
      </c>
      <c r="L39" s="147">
        <v>50050</v>
      </c>
      <c r="M39" s="147">
        <v>50050</v>
      </c>
      <c r="N39" s="147"/>
      <c r="O39" s="201">
        <v>143</v>
      </c>
      <c r="P39" s="201">
        <v>105000</v>
      </c>
      <c r="Q39" s="201"/>
      <c r="R39" s="201"/>
      <c r="S39" s="201">
        <v>210000</v>
      </c>
      <c r="T39" s="147">
        <v>143</v>
      </c>
      <c r="U39" s="147">
        <v>50050</v>
      </c>
      <c r="V39" s="147">
        <v>50050</v>
      </c>
      <c r="W39" s="147">
        <v>100100</v>
      </c>
      <c r="X39" s="147"/>
      <c r="Y39" s="201">
        <v>143</v>
      </c>
      <c r="Z39" s="201">
        <v>105000</v>
      </c>
      <c r="AA39" s="201"/>
      <c r="AB39" s="201">
        <f t="shared" si="8"/>
        <v>0</v>
      </c>
      <c r="AC39" s="201">
        <f t="shared" si="9"/>
        <v>315000</v>
      </c>
      <c r="AD39" s="147">
        <v>143</v>
      </c>
      <c r="AE39" s="147">
        <f t="shared" si="10"/>
        <v>50050</v>
      </c>
      <c r="AF39" s="147"/>
      <c r="AG39" s="147">
        <f t="shared" si="11"/>
        <v>100100</v>
      </c>
      <c r="AH39" s="147">
        <f t="shared" si="12"/>
        <v>50050</v>
      </c>
      <c r="AI39" s="201"/>
      <c r="AJ39" s="201"/>
      <c r="AK39" s="201"/>
      <c r="AL39" s="201">
        <f t="shared" si="13"/>
        <v>0</v>
      </c>
      <c r="AM39" s="201">
        <f t="shared" si="14"/>
        <v>315000</v>
      </c>
      <c r="AN39" s="147"/>
      <c r="AO39" s="147"/>
      <c r="AP39" s="147"/>
      <c r="AQ39" s="147">
        <f t="shared" si="39"/>
        <v>100100</v>
      </c>
      <c r="AR39" s="147"/>
      <c r="AS39" s="201"/>
      <c r="AT39" s="201"/>
      <c r="AU39" s="201"/>
      <c r="AV39" s="201">
        <f t="shared" si="15"/>
        <v>0</v>
      </c>
      <c r="AW39" s="201">
        <f t="shared" si="16"/>
        <v>315000</v>
      </c>
      <c r="AX39" s="147"/>
      <c r="AY39" s="147"/>
      <c r="AZ39" s="147"/>
      <c r="BA39" s="147"/>
      <c r="BB39" s="147"/>
      <c r="BC39" s="201"/>
      <c r="BD39" s="201"/>
      <c r="BE39" s="201"/>
      <c r="BF39" s="201">
        <f t="shared" si="17"/>
        <v>0</v>
      </c>
      <c r="BG39" s="201">
        <f t="shared" si="18"/>
        <v>315000</v>
      </c>
      <c r="BH39" s="147"/>
      <c r="BI39" s="147"/>
      <c r="BJ39" s="147"/>
      <c r="BK39" s="147"/>
      <c r="BL39" s="147"/>
      <c r="BM39" s="201"/>
      <c r="BN39" s="201"/>
      <c r="BO39" s="201"/>
      <c r="BP39" s="201">
        <f t="shared" si="19"/>
        <v>0</v>
      </c>
      <c r="BQ39" s="201">
        <f t="shared" si="20"/>
        <v>315000</v>
      </c>
      <c r="BR39" s="147"/>
      <c r="BS39" s="147"/>
      <c r="BT39" s="147"/>
      <c r="BU39" s="147"/>
      <c r="BV39" s="147"/>
      <c r="BW39" s="201"/>
      <c r="BX39" s="201"/>
      <c r="BY39" s="201"/>
      <c r="BZ39" s="201">
        <f t="shared" si="21"/>
        <v>0</v>
      </c>
      <c r="CA39" s="201">
        <f t="shared" si="22"/>
        <v>315000</v>
      </c>
      <c r="CB39" s="147"/>
      <c r="CC39" s="147"/>
      <c r="CD39" s="147"/>
      <c r="CE39" s="147"/>
      <c r="CF39" s="147"/>
      <c r="CG39" s="201"/>
      <c r="CH39" s="201"/>
      <c r="CI39" s="201"/>
      <c r="CJ39" s="201">
        <f t="shared" si="23"/>
        <v>0</v>
      </c>
      <c r="CK39" s="201">
        <f t="shared" si="24"/>
        <v>315000</v>
      </c>
      <c r="CL39" s="147"/>
      <c r="CM39" s="147"/>
      <c r="CN39" s="147"/>
      <c r="CO39" s="147"/>
      <c r="CP39" s="147"/>
      <c r="CQ39" s="201"/>
      <c r="CR39" s="201"/>
      <c r="CS39" s="201"/>
      <c r="CT39" s="201">
        <f t="shared" si="25"/>
        <v>0</v>
      </c>
      <c r="CU39" s="201">
        <f t="shared" si="26"/>
        <v>315000</v>
      </c>
      <c r="CV39" s="147"/>
      <c r="CW39" s="147"/>
      <c r="CX39" s="147"/>
      <c r="CY39" s="147"/>
      <c r="CZ39" s="147"/>
      <c r="DA39" s="201"/>
      <c r="DB39" s="201"/>
      <c r="DC39" s="201"/>
      <c r="DD39" s="201">
        <f t="shared" si="27"/>
        <v>0</v>
      </c>
      <c r="DE39" s="201">
        <f t="shared" si="28"/>
        <v>315000</v>
      </c>
      <c r="DF39" s="147"/>
      <c r="DG39" s="147"/>
      <c r="DH39" s="147"/>
      <c r="DI39" s="147"/>
      <c r="DJ39" s="147"/>
      <c r="DK39" s="201"/>
      <c r="DL39" s="201"/>
      <c r="DM39" s="201"/>
      <c r="DN39" s="201">
        <f t="shared" si="29"/>
        <v>0</v>
      </c>
      <c r="DO39" s="201">
        <f t="shared" si="30"/>
        <v>315000</v>
      </c>
      <c r="DP39" s="147"/>
      <c r="DQ39" s="147"/>
      <c r="DR39" s="147"/>
      <c r="DS39" s="147"/>
      <c r="DT39" s="147"/>
      <c r="DU39" s="201">
        <f t="shared" si="31"/>
        <v>143</v>
      </c>
      <c r="DV39" s="201">
        <f t="shared" si="32"/>
        <v>315000</v>
      </c>
      <c r="DW39" s="201">
        <f t="shared" si="33"/>
        <v>0</v>
      </c>
      <c r="DX39" s="201">
        <f t="shared" si="34"/>
        <v>315000</v>
      </c>
      <c r="DY39" s="147">
        <f t="shared" si="35"/>
        <v>143</v>
      </c>
      <c r="DZ39" s="147">
        <f t="shared" si="36"/>
        <v>150150</v>
      </c>
      <c r="EA39" s="147">
        <f t="shared" si="37"/>
        <v>100100</v>
      </c>
      <c r="EB39" s="147">
        <f t="shared" si="38"/>
        <v>50050</v>
      </c>
    </row>
    <row r="40" spans="1:132" ht="12.75">
      <c r="A40" s="169">
        <v>10</v>
      </c>
      <c r="B40" s="176" t="s">
        <v>74</v>
      </c>
      <c r="C40" s="176">
        <v>4165091.4</v>
      </c>
      <c r="D40" s="176">
        <v>706761</v>
      </c>
      <c r="E40" s="201">
        <v>244</v>
      </c>
      <c r="F40" s="201">
        <v>300000</v>
      </c>
      <c r="G40" s="201"/>
      <c r="H40" s="201"/>
      <c r="I40" s="201">
        <v>300000</v>
      </c>
      <c r="J40" s="147">
        <v>74</v>
      </c>
      <c r="K40" s="147">
        <v>25900</v>
      </c>
      <c r="L40" s="147">
        <v>25900</v>
      </c>
      <c r="M40" s="147">
        <v>25900</v>
      </c>
      <c r="N40" s="147"/>
      <c r="O40" s="201">
        <v>198</v>
      </c>
      <c r="P40" s="201">
        <v>271120</v>
      </c>
      <c r="Q40" s="201">
        <v>271120</v>
      </c>
      <c r="R40" s="201">
        <v>271120</v>
      </c>
      <c r="S40" s="201">
        <v>300000</v>
      </c>
      <c r="T40" s="147">
        <v>74</v>
      </c>
      <c r="U40" s="147">
        <v>25900</v>
      </c>
      <c r="V40" s="147">
        <v>25900</v>
      </c>
      <c r="W40" s="147">
        <v>51800</v>
      </c>
      <c r="X40" s="147"/>
      <c r="Y40" s="201">
        <v>209</v>
      </c>
      <c r="Z40" s="201">
        <v>318917</v>
      </c>
      <c r="AA40" s="201">
        <v>318917</v>
      </c>
      <c r="AB40" s="201">
        <f t="shared" si="8"/>
        <v>590037</v>
      </c>
      <c r="AC40" s="201">
        <f t="shared" si="9"/>
        <v>300000</v>
      </c>
      <c r="AD40" s="147">
        <v>74</v>
      </c>
      <c r="AE40" s="147">
        <f t="shared" si="10"/>
        <v>25900</v>
      </c>
      <c r="AF40" s="147">
        <v>25900</v>
      </c>
      <c r="AG40" s="147">
        <f t="shared" si="11"/>
        <v>77700</v>
      </c>
      <c r="AH40" s="147">
        <f t="shared" si="12"/>
        <v>0</v>
      </c>
      <c r="AI40" s="201">
        <v>213</v>
      </c>
      <c r="AJ40" s="201">
        <v>318917</v>
      </c>
      <c r="AK40" s="201">
        <v>105575</v>
      </c>
      <c r="AL40" s="201">
        <f t="shared" si="13"/>
        <v>695612</v>
      </c>
      <c r="AM40" s="201">
        <f t="shared" si="14"/>
        <v>513342</v>
      </c>
      <c r="AN40" s="147">
        <v>74</v>
      </c>
      <c r="AO40" s="147"/>
      <c r="AP40" s="147">
        <v>25900</v>
      </c>
      <c r="AQ40" s="147">
        <f t="shared" si="39"/>
        <v>103600</v>
      </c>
      <c r="AR40" s="147"/>
      <c r="AS40" s="201">
        <v>213</v>
      </c>
      <c r="AT40" s="201">
        <v>350000</v>
      </c>
      <c r="AU40" s="201"/>
      <c r="AV40" s="201">
        <f t="shared" si="15"/>
        <v>695612</v>
      </c>
      <c r="AW40" s="201">
        <f t="shared" si="16"/>
        <v>863342</v>
      </c>
      <c r="AX40" s="147"/>
      <c r="AY40" s="147"/>
      <c r="AZ40" s="147"/>
      <c r="BA40" s="147"/>
      <c r="BB40" s="147"/>
      <c r="BC40" s="201">
        <v>213</v>
      </c>
      <c r="BD40" s="201">
        <v>350000</v>
      </c>
      <c r="BE40" s="201"/>
      <c r="BF40" s="201">
        <f t="shared" si="17"/>
        <v>695612</v>
      </c>
      <c r="BG40" s="201">
        <f t="shared" si="18"/>
        <v>1213342</v>
      </c>
      <c r="BH40" s="147"/>
      <c r="BI40" s="147"/>
      <c r="BJ40" s="147"/>
      <c r="BK40" s="147"/>
      <c r="BL40" s="147"/>
      <c r="BM40" s="201">
        <v>213</v>
      </c>
      <c r="BN40" s="201">
        <v>350000</v>
      </c>
      <c r="BO40" s="201">
        <v>695612</v>
      </c>
      <c r="BP40" s="201">
        <f t="shared" si="19"/>
        <v>1391224</v>
      </c>
      <c r="BQ40" s="201">
        <f t="shared" si="20"/>
        <v>867730</v>
      </c>
      <c r="BR40" s="147"/>
      <c r="BS40" s="147"/>
      <c r="BT40" s="147"/>
      <c r="BU40" s="147"/>
      <c r="BV40" s="147"/>
      <c r="BW40" s="201"/>
      <c r="BX40" s="201"/>
      <c r="BY40" s="201"/>
      <c r="BZ40" s="201">
        <f t="shared" si="21"/>
        <v>1391224</v>
      </c>
      <c r="CA40" s="201">
        <f t="shared" si="22"/>
        <v>867730</v>
      </c>
      <c r="CB40" s="147"/>
      <c r="CC40" s="147"/>
      <c r="CD40" s="147"/>
      <c r="CE40" s="147"/>
      <c r="CF40" s="147"/>
      <c r="CG40" s="201"/>
      <c r="CH40" s="201"/>
      <c r="CI40" s="201"/>
      <c r="CJ40" s="201">
        <f t="shared" si="23"/>
        <v>1391224</v>
      </c>
      <c r="CK40" s="201">
        <f t="shared" si="24"/>
        <v>867730</v>
      </c>
      <c r="CL40" s="147"/>
      <c r="CM40" s="147"/>
      <c r="CN40" s="147"/>
      <c r="CO40" s="147"/>
      <c r="CP40" s="147"/>
      <c r="CQ40" s="201"/>
      <c r="CR40" s="201"/>
      <c r="CS40" s="201"/>
      <c r="CT40" s="201">
        <f t="shared" si="25"/>
        <v>1391224</v>
      </c>
      <c r="CU40" s="201">
        <f t="shared" si="26"/>
        <v>867730</v>
      </c>
      <c r="CV40" s="147"/>
      <c r="CW40" s="147"/>
      <c r="CX40" s="147"/>
      <c r="CY40" s="147"/>
      <c r="CZ40" s="147"/>
      <c r="DA40" s="201"/>
      <c r="DB40" s="201"/>
      <c r="DC40" s="201"/>
      <c r="DD40" s="201">
        <f t="shared" si="27"/>
        <v>1391224</v>
      </c>
      <c r="DE40" s="201">
        <f t="shared" si="28"/>
        <v>867730</v>
      </c>
      <c r="DF40" s="147"/>
      <c r="DG40" s="147"/>
      <c r="DH40" s="147"/>
      <c r="DI40" s="147"/>
      <c r="DJ40" s="147"/>
      <c r="DK40" s="201"/>
      <c r="DL40" s="201"/>
      <c r="DM40" s="201"/>
      <c r="DN40" s="201">
        <f t="shared" si="29"/>
        <v>1391224</v>
      </c>
      <c r="DO40" s="201">
        <f t="shared" si="30"/>
        <v>867730</v>
      </c>
      <c r="DP40" s="147"/>
      <c r="DQ40" s="147"/>
      <c r="DR40" s="147"/>
      <c r="DS40" s="147"/>
      <c r="DT40" s="147"/>
      <c r="DU40" s="201">
        <f t="shared" si="31"/>
        <v>244</v>
      </c>
      <c r="DV40" s="201">
        <f t="shared" si="32"/>
        <v>2258954</v>
      </c>
      <c r="DW40" s="201">
        <f t="shared" si="33"/>
        <v>1391224</v>
      </c>
      <c r="DX40" s="201">
        <f t="shared" si="34"/>
        <v>867730</v>
      </c>
      <c r="DY40" s="147">
        <f t="shared" si="35"/>
        <v>74</v>
      </c>
      <c r="DZ40" s="147">
        <f t="shared" si="36"/>
        <v>77700</v>
      </c>
      <c r="EA40" s="147">
        <f t="shared" si="37"/>
        <v>77700</v>
      </c>
      <c r="EB40" s="147">
        <f t="shared" si="38"/>
        <v>0</v>
      </c>
    </row>
    <row r="41" spans="1:132" ht="12.75">
      <c r="A41" s="169">
        <v>11</v>
      </c>
      <c r="B41" s="176" t="s">
        <v>75</v>
      </c>
      <c r="C41" s="176">
        <v>387161.8</v>
      </c>
      <c r="D41" s="176">
        <v>387162</v>
      </c>
      <c r="E41" s="201">
        <v>39</v>
      </c>
      <c r="F41" s="201"/>
      <c r="G41" s="201"/>
      <c r="H41" s="201"/>
      <c r="I41" s="201"/>
      <c r="J41" s="147"/>
      <c r="K41" s="147"/>
      <c r="L41" s="147"/>
      <c r="M41" s="147"/>
      <c r="N41" s="147"/>
      <c r="O41" s="201">
        <v>35</v>
      </c>
      <c r="P41" s="201">
        <v>38975</v>
      </c>
      <c r="Q41" s="201">
        <v>38975</v>
      </c>
      <c r="R41" s="201">
        <v>38975</v>
      </c>
      <c r="S41" s="201"/>
      <c r="T41" s="147">
        <v>12</v>
      </c>
      <c r="U41" s="147">
        <v>4200</v>
      </c>
      <c r="V41" s="147">
        <v>4200</v>
      </c>
      <c r="W41" s="147">
        <v>4200</v>
      </c>
      <c r="X41" s="147"/>
      <c r="Y41" s="201">
        <v>35</v>
      </c>
      <c r="Z41" s="201">
        <v>45000</v>
      </c>
      <c r="AA41" s="201"/>
      <c r="AB41" s="201">
        <f t="shared" si="8"/>
        <v>38975</v>
      </c>
      <c r="AC41" s="201">
        <f t="shared" si="9"/>
        <v>45000</v>
      </c>
      <c r="AD41" s="147">
        <v>12</v>
      </c>
      <c r="AE41" s="147">
        <v>4200</v>
      </c>
      <c r="AF41" s="147">
        <v>4200</v>
      </c>
      <c r="AG41" s="147">
        <f t="shared" si="11"/>
        <v>8400</v>
      </c>
      <c r="AH41" s="147">
        <f t="shared" si="12"/>
        <v>0</v>
      </c>
      <c r="AI41" s="201"/>
      <c r="AJ41" s="201"/>
      <c r="AK41" s="201"/>
      <c r="AL41" s="201">
        <f t="shared" si="13"/>
        <v>38975</v>
      </c>
      <c r="AM41" s="201">
        <f t="shared" si="14"/>
        <v>45000</v>
      </c>
      <c r="AN41" s="147"/>
      <c r="AO41" s="147"/>
      <c r="AP41" s="147"/>
      <c r="AQ41" s="147">
        <f t="shared" si="39"/>
        <v>8400</v>
      </c>
      <c r="AR41" s="147"/>
      <c r="AS41" s="201"/>
      <c r="AT41" s="201"/>
      <c r="AU41" s="201"/>
      <c r="AV41" s="201">
        <f t="shared" si="15"/>
        <v>38975</v>
      </c>
      <c r="AW41" s="201">
        <f t="shared" si="16"/>
        <v>45000</v>
      </c>
      <c r="AX41" s="147"/>
      <c r="AY41" s="147"/>
      <c r="AZ41" s="147"/>
      <c r="BA41" s="147"/>
      <c r="BB41" s="147"/>
      <c r="BC41" s="201">
        <v>36</v>
      </c>
      <c r="BD41" s="201">
        <v>24369</v>
      </c>
      <c r="BE41" s="201">
        <v>69369</v>
      </c>
      <c r="BF41" s="201">
        <f t="shared" si="17"/>
        <v>108344</v>
      </c>
      <c r="BG41" s="201">
        <f t="shared" si="18"/>
        <v>0</v>
      </c>
      <c r="BH41" s="147"/>
      <c r="BI41" s="147"/>
      <c r="BJ41" s="147"/>
      <c r="BK41" s="147"/>
      <c r="BL41" s="147"/>
      <c r="BM41" s="201"/>
      <c r="BN41" s="201"/>
      <c r="BO41" s="201"/>
      <c r="BP41" s="201">
        <f t="shared" si="19"/>
        <v>108344</v>
      </c>
      <c r="BQ41" s="201">
        <f t="shared" si="20"/>
        <v>0</v>
      </c>
      <c r="BR41" s="147"/>
      <c r="BS41" s="147"/>
      <c r="BT41" s="147"/>
      <c r="BU41" s="147"/>
      <c r="BV41" s="147"/>
      <c r="BW41" s="201"/>
      <c r="BX41" s="201"/>
      <c r="BY41" s="201"/>
      <c r="BZ41" s="201">
        <f t="shared" si="21"/>
        <v>108344</v>
      </c>
      <c r="CA41" s="201">
        <f t="shared" si="22"/>
        <v>0</v>
      </c>
      <c r="CB41" s="147"/>
      <c r="CC41" s="147"/>
      <c r="CD41" s="147"/>
      <c r="CE41" s="147"/>
      <c r="CF41" s="147"/>
      <c r="CG41" s="201"/>
      <c r="CH41" s="201"/>
      <c r="CI41" s="201"/>
      <c r="CJ41" s="201">
        <f t="shared" si="23"/>
        <v>108344</v>
      </c>
      <c r="CK41" s="201">
        <f t="shared" si="24"/>
        <v>0</v>
      </c>
      <c r="CL41" s="147"/>
      <c r="CM41" s="147"/>
      <c r="CN41" s="147"/>
      <c r="CO41" s="147"/>
      <c r="CP41" s="147"/>
      <c r="CQ41" s="201"/>
      <c r="CR41" s="201"/>
      <c r="CS41" s="201"/>
      <c r="CT41" s="201">
        <f t="shared" si="25"/>
        <v>108344</v>
      </c>
      <c r="CU41" s="201">
        <f t="shared" si="26"/>
        <v>0</v>
      </c>
      <c r="CV41" s="147"/>
      <c r="CW41" s="147"/>
      <c r="CX41" s="147"/>
      <c r="CY41" s="147"/>
      <c r="CZ41" s="147"/>
      <c r="DA41" s="201"/>
      <c r="DB41" s="201"/>
      <c r="DC41" s="201"/>
      <c r="DD41" s="201">
        <f t="shared" si="27"/>
        <v>108344</v>
      </c>
      <c r="DE41" s="201">
        <f t="shared" si="28"/>
        <v>0</v>
      </c>
      <c r="DF41" s="147"/>
      <c r="DG41" s="147"/>
      <c r="DH41" s="147"/>
      <c r="DI41" s="147"/>
      <c r="DJ41" s="147"/>
      <c r="DK41" s="201"/>
      <c r="DL41" s="201"/>
      <c r="DM41" s="201"/>
      <c r="DN41" s="201">
        <f t="shared" si="29"/>
        <v>108344</v>
      </c>
      <c r="DO41" s="201">
        <f t="shared" si="30"/>
        <v>0</v>
      </c>
      <c r="DP41" s="147"/>
      <c r="DQ41" s="147"/>
      <c r="DR41" s="147"/>
      <c r="DS41" s="147"/>
      <c r="DT41" s="147"/>
      <c r="DU41" s="201">
        <f t="shared" si="31"/>
        <v>39</v>
      </c>
      <c r="DV41" s="201">
        <f t="shared" si="32"/>
        <v>108344</v>
      </c>
      <c r="DW41" s="201">
        <f t="shared" si="33"/>
        <v>108344</v>
      </c>
      <c r="DX41" s="201">
        <f t="shared" si="34"/>
        <v>0</v>
      </c>
      <c r="DY41" s="147">
        <f t="shared" si="35"/>
        <v>12</v>
      </c>
      <c r="DZ41" s="147">
        <f t="shared" si="36"/>
        <v>8400</v>
      </c>
      <c r="EA41" s="147">
        <f t="shared" si="37"/>
        <v>8400</v>
      </c>
      <c r="EB41" s="147">
        <f t="shared" si="38"/>
        <v>0</v>
      </c>
    </row>
    <row r="42" spans="1:132" ht="12.75">
      <c r="A42" s="169">
        <v>12</v>
      </c>
      <c r="B42" s="176" t="s">
        <v>76</v>
      </c>
      <c r="C42" s="176">
        <v>3665250</v>
      </c>
      <c r="D42" s="176">
        <v>692712</v>
      </c>
      <c r="E42" s="201">
        <v>226</v>
      </c>
      <c r="F42" s="201">
        <v>277039</v>
      </c>
      <c r="G42" s="201"/>
      <c r="H42" s="201"/>
      <c r="I42" s="201">
        <v>277039</v>
      </c>
      <c r="J42" s="147">
        <v>163</v>
      </c>
      <c r="K42" s="147">
        <v>57050</v>
      </c>
      <c r="L42" s="147">
        <v>57050</v>
      </c>
      <c r="M42" s="147">
        <v>57050</v>
      </c>
      <c r="N42" s="147"/>
      <c r="O42" s="201">
        <v>226</v>
      </c>
      <c r="P42" s="201">
        <v>277039</v>
      </c>
      <c r="Q42" s="201">
        <v>277039</v>
      </c>
      <c r="R42" s="201">
        <v>277039</v>
      </c>
      <c r="S42" s="201">
        <v>277039</v>
      </c>
      <c r="T42" s="147">
        <v>163</v>
      </c>
      <c r="U42" s="147">
        <v>57050</v>
      </c>
      <c r="V42" s="147">
        <v>57050</v>
      </c>
      <c r="W42" s="147">
        <v>114100</v>
      </c>
      <c r="X42" s="147"/>
      <c r="Y42" s="201">
        <v>209</v>
      </c>
      <c r="Z42" s="201">
        <v>277320</v>
      </c>
      <c r="AA42" s="201"/>
      <c r="AB42" s="201">
        <f t="shared" si="8"/>
        <v>277039</v>
      </c>
      <c r="AC42" s="201">
        <f t="shared" si="9"/>
        <v>554359</v>
      </c>
      <c r="AD42" s="147"/>
      <c r="AE42" s="147">
        <f t="shared" si="10"/>
        <v>0</v>
      </c>
      <c r="AF42" s="147"/>
      <c r="AG42" s="147">
        <f t="shared" si="11"/>
        <v>114100</v>
      </c>
      <c r="AH42" s="147">
        <f t="shared" si="12"/>
        <v>0</v>
      </c>
      <c r="AI42" s="201">
        <v>213</v>
      </c>
      <c r="AJ42" s="201">
        <v>285034</v>
      </c>
      <c r="AK42" s="201"/>
      <c r="AL42" s="201">
        <f t="shared" si="13"/>
        <v>277039</v>
      </c>
      <c r="AM42" s="201">
        <f t="shared" si="14"/>
        <v>839393</v>
      </c>
      <c r="AN42" s="147"/>
      <c r="AO42" s="147"/>
      <c r="AP42" s="147"/>
      <c r="AQ42" s="147">
        <f t="shared" si="39"/>
        <v>114100</v>
      </c>
      <c r="AR42" s="147"/>
      <c r="AS42" s="201">
        <v>213</v>
      </c>
      <c r="AT42" s="201">
        <v>285034</v>
      </c>
      <c r="AU42" s="201">
        <v>277039</v>
      </c>
      <c r="AV42" s="201">
        <f t="shared" si="15"/>
        <v>554078</v>
      </c>
      <c r="AW42" s="201">
        <f t="shared" si="16"/>
        <v>847388</v>
      </c>
      <c r="AX42" s="147"/>
      <c r="AY42" s="147"/>
      <c r="AZ42" s="147"/>
      <c r="BA42" s="147"/>
      <c r="BB42" s="147"/>
      <c r="BC42" s="201"/>
      <c r="BD42" s="201"/>
      <c r="BE42" s="201"/>
      <c r="BF42" s="201">
        <f t="shared" si="17"/>
        <v>554078</v>
      </c>
      <c r="BG42" s="201">
        <f t="shared" si="18"/>
        <v>847388</v>
      </c>
      <c r="BH42" s="147"/>
      <c r="BI42" s="147"/>
      <c r="BJ42" s="147"/>
      <c r="BK42" s="147"/>
      <c r="BL42" s="147"/>
      <c r="BM42" s="201">
        <v>213</v>
      </c>
      <c r="BN42" s="201">
        <v>285034</v>
      </c>
      <c r="BO42" s="201"/>
      <c r="BP42" s="201">
        <f t="shared" si="19"/>
        <v>554078</v>
      </c>
      <c r="BQ42" s="201">
        <f t="shared" si="20"/>
        <v>1132422</v>
      </c>
      <c r="BR42" s="147"/>
      <c r="BS42" s="147"/>
      <c r="BT42" s="147"/>
      <c r="BU42" s="147"/>
      <c r="BV42" s="147"/>
      <c r="BW42" s="201"/>
      <c r="BX42" s="201"/>
      <c r="BY42" s="201"/>
      <c r="BZ42" s="201">
        <f t="shared" si="21"/>
        <v>554078</v>
      </c>
      <c r="CA42" s="201">
        <f t="shared" si="22"/>
        <v>1132422</v>
      </c>
      <c r="CB42" s="147"/>
      <c r="CC42" s="147"/>
      <c r="CD42" s="147"/>
      <c r="CE42" s="147"/>
      <c r="CF42" s="147"/>
      <c r="CG42" s="201"/>
      <c r="CH42" s="201"/>
      <c r="CI42" s="201"/>
      <c r="CJ42" s="201">
        <f t="shared" si="23"/>
        <v>554078</v>
      </c>
      <c r="CK42" s="201">
        <f t="shared" si="24"/>
        <v>1132422</v>
      </c>
      <c r="CL42" s="147"/>
      <c r="CM42" s="147"/>
      <c r="CN42" s="147"/>
      <c r="CO42" s="147"/>
      <c r="CP42" s="147"/>
      <c r="CQ42" s="201"/>
      <c r="CR42" s="201"/>
      <c r="CS42" s="201"/>
      <c r="CT42" s="201">
        <f t="shared" si="25"/>
        <v>554078</v>
      </c>
      <c r="CU42" s="201">
        <f t="shared" si="26"/>
        <v>1132422</v>
      </c>
      <c r="CV42" s="147"/>
      <c r="CW42" s="147"/>
      <c r="CX42" s="147"/>
      <c r="CY42" s="147"/>
      <c r="CZ42" s="147"/>
      <c r="DA42" s="201"/>
      <c r="DB42" s="201"/>
      <c r="DC42" s="201"/>
      <c r="DD42" s="201">
        <f t="shared" si="27"/>
        <v>554078</v>
      </c>
      <c r="DE42" s="201">
        <f t="shared" si="28"/>
        <v>1132422</v>
      </c>
      <c r="DF42" s="147"/>
      <c r="DG42" s="147"/>
      <c r="DH42" s="147"/>
      <c r="DI42" s="147"/>
      <c r="DJ42" s="147"/>
      <c r="DK42" s="201"/>
      <c r="DL42" s="201"/>
      <c r="DM42" s="201"/>
      <c r="DN42" s="201">
        <f t="shared" si="29"/>
        <v>554078</v>
      </c>
      <c r="DO42" s="201">
        <f t="shared" si="30"/>
        <v>1132422</v>
      </c>
      <c r="DP42" s="147"/>
      <c r="DQ42" s="147"/>
      <c r="DR42" s="147"/>
      <c r="DS42" s="147"/>
      <c r="DT42" s="147"/>
      <c r="DU42" s="201">
        <f t="shared" si="31"/>
        <v>226</v>
      </c>
      <c r="DV42" s="201">
        <f t="shared" si="32"/>
        <v>1686500</v>
      </c>
      <c r="DW42" s="201">
        <f t="shared" si="33"/>
        <v>554078</v>
      </c>
      <c r="DX42" s="201">
        <f t="shared" si="34"/>
        <v>1132422</v>
      </c>
      <c r="DY42" s="147">
        <f t="shared" si="35"/>
        <v>163</v>
      </c>
      <c r="DZ42" s="147">
        <f t="shared" si="36"/>
        <v>114100</v>
      </c>
      <c r="EA42" s="147">
        <f t="shared" si="37"/>
        <v>114100</v>
      </c>
      <c r="EB42" s="147">
        <f t="shared" si="38"/>
        <v>0</v>
      </c>
    </row>
    <row r="43" spans="1:132" ht="12.75">
      <c r="A43" s="169">
        <v>13</v>
      </c>
      <c r="B43" s="176" t="s">
        <v>77</v>
      </c>
      <c r="C43" s="176">
        <v>3168100</v>
      </c>
      <c r="D43" s="176">
        <v>354448</v>
      </c>
      <c r="E43" s="201">
        <v>144</v>
      </c>
      <c r="F43" s="201">
        <v>175000</v>
      </c>
      <c r="G43" s="201">
        <v>145518</v>
      </c>
      <c r="H43" s="201">
        <v>145518</v>
      </c>
      <c r="I43" s="201">
        <v>29104</v>
      </c>
      <c r="J43" s="147">
        <v>144</v>
      </c>
      <c r="K43" s="147">
        <v>50400</v>
      </c>
      <c r="L43" s="147">
        <v>50400</v>
      </c>
      <c r="M43" s="147"/>
      <c r="N43" s="147"/>
      <c r="O43" s="201"/>
      <c r="P43" s="201">
        <v>121882</v>
      </c>
      <c r="Q43" s="201"/>
      <c r="R43" s="201">
        <v>145518</v>
      </c>
      <c r="S43" s="201"/>
      <c r="T43" s="147"/>
      <c r="U43" s="147"/>
      <c r="V43" s="147"/>
      <c r="W43" s="147">
        <v>50400</v>
      </c>
      <c r="X43" s="147"/>
      <c r="Y43" s="201">
        <v>152</v>
      </c>
      <c r="Z43" s="201">
        <v>193938</v>
      </c>
      <c r="AA43" s="201">
        <v>90671</v>
      </c>
      <c r="AB43" s="201">
        <f t="shared" si="8"/>
        <v>236189</v>
      </c>
      <c r="AC43" s="201">
        <f t="shared" si="9"/>
        <v>254631</v>
      </c>
      <c r="AD43" s="147">
        <v>152</v>
      </c>
      <c r="AE43" s="147">
        <f t="shared" si="10"/>
        <v>53200</v>
      </c>
      <c r="AF43" s="147">
        <v>50400</v>
      </c>
      <c r="AG43" s="147">
        <f t="shared" si="11"/>
        <v>50400</v>
      </c>
      <c r="AH43" s="147">
        <f t="shared" si="12"/>
        <v>53200</v>
      </c>
      <c r="AI43" s="201">
        <v>153</v>
      </c>
      <c r="AJ43" s="201">
        <v>197000</v>
      </c>
      <c r="AK43" s="201">
        <v>62582</v>
      </c>
      <c r="AL43" s="201">
        <f t="shared" si="13"/>
        <v>298771</v>
      </c>
      <c r="AM43" s="201">
        <f t="shared" si="14"/>
        <v>389049</v>
      </c>
      <c r="AN43" s="147">
        <v>153</v>
      </c>
      <c r="AO43" s="147"/>
      <c r="AP43" s="147">
        <v>3500</v>
      </c>
      <c r="AQ43" s="147">
        <f t="shared" si="39"/>
        <v>53900</v>
      </c>
      <c r="AR43" s="147"/>
      <c r="AS43" s="201"/>
      <c r="AT43" s="201"/>
      <c r="AU43" s="201"/>
      <c r="AV43" s="201">
        <f t="shared" si="15"/>
        <v>298771</v>
      </c>
      <c r="AW43" s="201">
        <f t="shared" si="16"/>
        <v>389049</v>
      </c>
      <c r="AX43" s="147"/>
      <c r="AY43" s="147"/>
      <c r="AZ43" s="147"/>
      <c r="BA43" s="147"/>
      <c r="BB43" s="147"/>
      <c r="BC43" s="201"/>
      <c r="BD43" s="201"/>
      <c r="BE43" s="201"/>
      <c r="BF43" s="201">
        <f t="shared" si="17"/>
        <v>298771</v>
      </c>
      <c r="BG43" s="201">
        <f t="shared" si="18"/>
        <v>389049</v>
      </c>
      <c r="BH43" s="147"/>
      <c r="BI43" s="147"/>
      <c r="BJ43" s="147"/>
      <c r="BK43" s="147"/>
      <c r="BL43" s="147"/>
      <c r="BM43" s="201"/>
      <c r="BN43" s="201"/>
      <c r="BO43" s="201"/>
      <c r="BP43" s="201">
        <f t="shared" si="19"/>
        <v>298771</v>
      </c>
      <c r="BQ43" s="201">
        <f t="shared" si="20"/>
        <v>389049</v>
      </c>
      <c r="BR43" s="147"/>
      <c r="BS43" s="147"/>
      <c r="BT43" s="147"/>
      <c r="BU43" s="147"/>
      <c r="BV43" s="147"/>
      <c r="BW43" s="201"/>
      <c r="BX43" s="201"/>
      <c r="BY43" s="201"/>
      <c r="BZ43" s="201">
        <f t="shared" si="21"/>
        <v>298771</v>
      </c>
      <c r="CA43" s="201">
        <f t="shared" si="22"/>
        <v>389049</v>
      </c>
      <c r="CB43" s="147"/>
      <c r="CC43" s="147"/>
      <c r="CD43" s="147"/>
      <c r="CE43" s="147"/>
      <c r="CF43" s="147"/>
      <c r="CG43" s="201"/>
      <c r="CH43" s="201"/>
      <c r="CI43" s="201"/>
      <c r="CJ43" s="201">
        <f t="shared" si="23"/>
        <v>298771</v>
      </c>
      <c r="CK43" s="201">
        <f t="shared" si="24"/>
        <v>389049</v>
      </c>
      <c r="CL43" s="147"/>
      <c r="CM43" s="147"/>
      <c r="CN43" s="147"/>
      <c r="CO43" s="147"/>
      <c r="CP43" s="147"/>
      <c r="CQ43" s="201"/>
      <c r="CR43" s="201"/>
      <c r="CS43" s="201"/>
      <c r="CT43" s="201">
        <f t="shared" si="25"/>
        <v>298771</v>
      </c>
      <c r="CU43" s="201">
        <f t="shared" si="26"/>
        <v>389049</v>
      </c>
      <c r="CV43" s="147"/>
      <c r="CW43" s="147"/>
      <c r="CX43" s="147"/>
      <c r="CY43" s="147"/>
      <c r="CZ43" s="147"/>
      <c r="DA43" s="201"/>
      <c r="DB43" s="201"/>
      <c r="DC43" s="201"/>
      <c r="DD43" s="201">
        <f t="shared" si="27"/>
        <v>298771</v>
      </c>
      <c r="DE43" s="201">
        <f t="shared" si="28"/>
        <v>389049</v>
      </c>
      <c r="DF43" s="147"/>
      <c r="DG43" s="147"/>
      <c r="DH43" s="147"/>
      <c r="DI43" s="147"/>
      <c r="DJ43" s="147"/>
      <c r="DK43" s="201"/>
      <c r="DL43" s="201"/>
      <c r="DM43" s="201"/>
      <c r="DN43" s="201">
        <f t="shared" si="29"/>
        <v>298771</v>
      </c>
      <c r="DO43" s="201">
        <f t="shared" si="30"/>
        <v>389049</v>
      </c>
      <c r="DP43" s="147"/>
      <c r="DQ43" s="147"/>
      <c r="DR43" s="147"/>
      <c r="DS43" s="147"/>
      <c r="DT43" s="147"/>
      <c r="DU43" s="201">
        <f t="shared" si="31"/>
        <v>153</v>
      </c>
      <c r="DV43" s="201">
        <f t="shared" si="32"/>
        <v>687820</v>
      </c>
      <c r="DW43" s="201">
        <f t="shared" si="33"/>
        <v>298771</v>
      </c>
      <c r="DX43" s="201">
        <f t="shared" si="34"/>
        <v>389049</v>
      </c>
      <c r="DY43" s="147">
        <f t="shared" si="35"/>
        <v>153</v>
      </c>
      <c r="DZ43" s="147">
        <f t="shared" si="36"/>
        <v>103600</v>
      </c>
      <c r="EA43" s="147">
        <f t="shared" si="37"/>
        <v>50400</v>
      </c>
      <c r="EB43" s="147">
        <f t="shared" si="38"/>
        <v>53200</v>
      </c>
    </row>
    <row r="44" spans="1:132" ht="12.75">
      <c r="A44" s="169"/>
      <c r="B44" s="176" t="s">
        <v>249</v>
      </c>
      <c r="C44" s="176"/>
      <c r="D44" s="176"/>
      <c r="E44" s="201"/>
      <c r="F44" s="201"/>
      <c r="G44" s="201"/>
      <c r="H44" s="201"/>
      <c r="I44" s="201"/>
      <c r="J44" s="147"/>
      <c r="K44" s="147"/>
      <c r="L44" s="147"/>
      <c r="M44" s="147"/>
      <c r="N44" s="147"/>
      <c r="O44" s="201"/>
      <c r="P44" s="201"/>
      <c r="Q44" s="201"/>
      <c r="R44" s="201"/>
      <c r="S44" s="201"/>
      <c r="T44" s="147"/>
      <c r="U44" s="147"/>
      <c r="V44" s="147"/>
      <c r="W44" s="147"/>
      <c r="X44" s="147"/>
      <c r="Y44" s="201"/>
      <c r="Z44" s="201"/>
      <c r="AA44" s="201"/>
      <c r="AB44" s="201"/>
      <c r="AC44" s="201"/>
      <c r="AD44" s="147"/>
      <c r="AE44" s="147"/>
      <c r="AF44" s="147"/>
      <c r="AG44" s="147"/>
      <c r="AH44" s="147"/>
      <c r="AI44" s="201"/>
      <c r="AJ44" s="201"/>
      <c r="AK44" s="201"/>
      <c r="AL44" s="201"/>
      <c r="AM44" s="201"/>
      <c r="AN44" s="147"/>
      <c r="AO44" s="147"/>
      <c r="AP44" s="147"/>
      <c r="AQ44" s="147">
        <f t="shared" si="39"/>
        <v>0</v>
      </c>
      <c r="AR44" s="147"/>
      <c r="AS44" s="201">
        <v>47</v>
      </c>
      <c r="AT44" s="201">
        <v>75503</v>
      </c>
      <c r="AU44" s="201"/>
      <c r="AV44" s="201">
        <f t="shared" si="15"/>
        <v>0</v>
      </c>
      <c r="AW44" s="201">
        <f t="shared" si="16"/>
        <v>75503</v>
      </c>
      <c r="AX44" s="147"/>
      <c r="AY44" s="147"/>
      <c r="AZ44" s="147"/>
      <c r="BA44" s="147"/>
      <c r="BB44" s="147"/>
      <c r="BC44" s="201"/>
      <c r="BD44" s="201"/>
      <c r="BE44" s="201"/>
      <c r="BF44" s="201"/>
      <c r="BG44" s="201"/>
      <c r="BH44" s="147"/>
      <c r="BI44" s="147"/>
      <c r="BJ44" s="147"/>
      <c r="BK44" s="147"/>
      <c r="BL44" s="147"/>
      <c r="BM44" s="201"/>
      <c r="BN44" s="201"/>
      <c r="BO44" s="201"/>
      <c r="BP44" s="201"/>
      <c r="BQ44" s="201"/>
      <c r="BR44" s="147"/>
      <c r="BS44" s="147"/>
      <c r="BT44" s="147"/>
      <c r="BU44" s="147"/>
      <c r="BV44" s="147"/>
      <c r="BW44" s="201"/>
      <c r="BX44" s="201"/>
      <c r="BY44" s="201"/>
      <c r="BZ44" s="201"/>
      <c r="CA44" s="201"/>
      <c r="CB44" s="147"/>
      <c r="CC44" s="147"/>
      <c r="CD44" s="147"/>
      <c r="CE44" s="147"/>
      <c r="CF44" s="147"/>
      <c r="CG44" s="201"/>
      <c r="CH44" s="201"/>
      <c r="CI44" s="201"/>
      <c r="CJ44" s="201"/>
      <c r="CK44" s="201"/>
      <c r="CL44" s="147"/>
      <c r="CM44" s="147"/>
      <c r="CN44" s="147"/>
      <c r="CO44" s="147"/>
      <c r="CP44" s="147"/>
      <c r="CQ44" s="201"/>
      <c r="CR44" s="201"/>
      <c r="CS44" s="201"/>
      <c r="CT44" s="201"/>
      <c r="CU44" s="201"/>
      <c r="CV44" s="147"/>
      <c r="CW44" s="147"/>
      <c r="CX44" s="147"/>
      <c r="CY44" s="147"/>
      <c r="CZ44" s="147"/>
      <c r="DA44" s="201"/>
      <c r="DB44" s="201"/>
      <c r="DC44" s="201"/>
      <c r="DD44" s="201"/>
      <c r="DE44" s="201"/>
      <c r="DF44" s="147"/>
      <c r="DG44" s="147"/>
      <c r="DH44" s="147"/>
      <c r="DI44" s="147"/>
      <c r="DJ44" s="147"/>
      <c r="DK44" s="201"/>
      <c r="DL44" s="201"/>
      <c r="DM44" s="201"/>
      <c r="DN44" s="201"/>
      <c r="DO44" s="201"/>
      <c r="DP44" s="147"/>
      <c r="DQ44" s="147"/>
      <c r="DR44" s="147"/>
      <c r="DS44" s="147"/>
      <c r="DT44" s="147"/>
      <c r="DU44" s="201"/>
      <c r="DV44" s="201"/>
      <c r="DW44" s="201"/>
      <c r="DX44" s="201"/>
      <c r="DY44" s="147"/>
      <c r="DZ44" s="147"/>
      <c r="EA44" s="147"/>
      <c r="EB44" s="147"/>
    </row>
    <row r="45" spans="1:132" ht="12.75">
      <c r="A45" s="169">
        <v>14</v>
      </c>
      <c r="B45" s="176" t="s">
        <v>78</v>
      </c>
      <c r="C45" s="176">
        <v>765608</v>
      </c>
      <c r="D45" s="176">
        <v>115167</v>
      </c>
      <c r="E45" s="201">
        <v>50</v>
      </c>
      <c r="F45" s="201">
        <v>49111</v>
      </c>
      <c r="G45" s="201">
        <v>49111</v>
      </c>
      <c r="H45" s="201">
        <v>49111</v>
      </c>
      <c r="I45" s="201"/>
      <c r="J45" s="147">
        <v>50</v>
      </c>
      <c r="K45" s="147">
        <v>17500</v>
      </c>
      <c r="L45" s="147">
        <v>17500</v>
      </c>
      <c r="M45" s="147">
        <v>17500</v>
      </c>
      <c r="N45" s="147"/>
      <c r="O45" s="201">
        <v>50</v>
      </c>
      <c r="P45" s="201">
        <v>49111</v>
      </c>
      <c r="Q45" s="201"/>
      <c r="R45" s="201">
        <v>49111</v>
      </c>
      <c r="S45" s="201">
        <v>49111</v>
      </c>
      <c r="T45" s="147">
        <v>50</v>
      </c>
      <c r="U45" s="147">
        <v>17500</v>
      </c>
      <c r="V45" s="147">
        <v>17500</v>
      </c>
      <c r="W45" s="147">
        <v>35000</v>
      </c>
      <c r="X45" s="147"/>
      <c r="Y45" s="201">
        <v>50</v>
      </c>
      <c r="Z45" s="201">
        <v>49111</v>
      </c>
      <c r="AA45" s="201"/>
      <c r="AB45" s="201">
        <f t="shared" si="8"/>
        <v>49111</v>
      </c>
      <c r="AC45" s="201">
        <f t="shared" si="9"/>
        <v>98222</v>
      </c>
      <c r="AD45" s="147">
        <v>50</v>
      </c>
      <c r="AE45" s="147">
        <f t="shared" si="10"/>
        <v>17500</v>
      </c>
      <c r="AF45" s="147">
        <v>17500</v>
      </c>
      <c r="AG45" s="147">
        <f t="shared" si="11"/>
        <v>52500</v>
      </c>
      <c r="AH45" s="147">
        <f t="shared" si="12"/>
        <v>0</v>
      </c>
      <c r="AI45" s="201">
        <v>50</v>
      </c>
      <c r="AJ45" s="201">
        <v>49111</v>
      </c>
      <c r="AK45" s="201"/>
      <c r="AL45" s="201">
        <f t="shared" si="13"/>
        <v>49111</v>
      </c>
      <c r="AM45" s="201">
        <f t="shared" si="14"/>
        <v>147333</v>
      </c>
      <c r="AN45" s="147"/>
      <c r="AO45" s="147"/>
      <c r="AP45" s="147"/>
      <c r="AQ45" s="147">
        <f t="shared" si="39"/>
        <v>52500</v>
      </c>
      <c r="AR45" s="147"/>
      <c r="AS45" s="201">
        <v>51</v>
      </c>
      <c r="AT45" s="201">
        <v>49000</v>
      </c>
      <c r="AU45" s="201"/>
      <c r="AV45" s="201">
        <f t="shared" si="15"/>
        <v>49111</v>
      </c>
      <c r="AW45" s="201">
        <f t="shared" si="16"/>
        <v>196333</v>
      </c>
      <c r="AX45" s="147"/>
      <c r="AY45" s="147"/>
      <c r="AZ45" s="147"/>
      <c r="BA45" s="147"/>
      <c r="BB45" s="147"/>
      <c r="BC45" s="201">
        <v>50</v>
      </c>
      <c r="BD45" s="201">
        <v>49000</v>
      </c>
      <c r="BE45" s="201"/>
      <c r="BF45" s="201">
        <f t="shared" si="17"/>
        <v>49111</v>
      </c>
      <c r="BG45" s="201">
        <f t="shared" si="18"/>
        <v>245333</v>
      </c>
      <c r="BH45" s="147"/>
      <c r="BI45" s="147"/>
      <c r="BJ45" s="147"/>
      <c r="BK45" s="147"/>
      <c r="BL45" s="147"/>
      <c r="BM45" s="201"/>
      <c r="BN45" s="201"/>
      <c r="BO45" s="201"/>
      <c r="BP45" s="201">
        <f t="shared" si="19"/>
        <v>49111</v>
      </c>
      <c r="BQ45" s="201">
        <f t="shared" si="20"/>
        <v>245333</v>
      </c>
      <c r="BR45" s="147"/>
      <c r="BS45" s="147"/>
      <c r="BT45" s="147"/>
      <c r="BU45" s="147"/>
      <c r="BV45" s="147"/>
      <c r="BW45" s="201"/>
      <c r="BX45" s="201"/>
      <c r="BY45" s="201"/>
      <c r="BZ45" s="201">
        <f t="shared" si="21"/>
        <v>49111</v>
      </c>
      <c r="CA45" s="201">
        <f t="shared" si="22"/>
        <v>245333</v>
      </c>
      <c r="CB45" s="147"/>
      <c r="CC45" s="147"/>
      <c r="CD45" s="147"/>
      <c r="CE45" s="147"/>
      <c r="CF45" s="147"/>
      <c r="CG45" s="201"/>
      <c r="CH45" s="201"/>
      <c r="CI45" s="201"/>
      <c r="CJ45" s="201">
        <f t="shared" si="23"/>
        <v>49111</v>
      </c>
      <c r="CK45" s="201">
        <f t="shared" si="24"/>
        <v>245333</v>
      </c>
      <c r="CL45" s="147"/>
      <c r="CM45" s="147"/>
      <c r="CN45" s="147"/>
      <c r="CO45" s="147"/>
      <c r="CP45" s="147"/>
      <c r="CQ45" s="201"/>
      <c r="CR45" s="201"/>
      <c r="CS45" s="201"/>
      <c r="CT45" s="201">
        <f t="shared" si="25"/>
        <v>49111</v>
      </c>
      <c r="CU45" s="201">
        <f t="shared" si="26"/>
        <v>245333</v>
      </c>
      <c r="CV45" s="147"/>
      <c r="CW45" s="147"/>
      <c r="CX45" s="147"/>
      <c r="CY45" s="147"/>
      <c r="CZ45" s="147"/>
      <c r="DA45" s="201"/>
      <c r="DB45" s="201"/>
      <c r="DC45" s="201"/>
      <c r="DD45" s="201">
        <f t="shared" si="27"/>
        <v>49111</v>
      </c>
      <c r="DE45" s="201">
        <f t="shared" si="28"/>
        <v>245333</v>
      </c>
      <c r="DF45" s="147"/>
      <c r="DG45" s="147"/>
      <c r="DH45" s="147"/>
      <c r="DI45" s="147"/>
      <c r="DJ45" s="147"/>
      <c r="DK45" s="201"/>
      <c r="DL45" s="201"/>
      <c r="DM45" s="201"/>
      <c r="DN45" s="201">
        <f t="shared" si="29"/>
        <v>49111</v>
      </c>
      <c r="DO45" s="201">
        <f t="shared" si="30"/>
        <v>245333</v>
      </c>
      <c r="DP45" s="147"/>
      <c r="DQ45" s="147"/>
      <c r="DR45" s="147"/>
      <c r="DS45" s="147"/>
      <c r="DT45" s="147"/>
      <c r="DU45" s="201">
        <f t="shared" si="31"/>
        <v>51</v>
      </c>
      <c r="DV45" s="201">
        <f t="shared" si="32"/>
        <v>294444</v>
      </c>
      <c r="DW45" s="201">
        <f t="shared" si="33"/>
        <v>49111</v>
      </c>
      <c r="DX45" s="201">
        <f t="shared" si="34"/>
        <v>245333</v>
      </c>
      <c r="DY45" s="147">
        <f t="shared" si="35"/>
        <v>50</v>
      </c>
      <c r="DZ45" s="147">
        <f t="shared" si="36"/>
        <v>52500</v>
      </c>
      <c r="EA45" s="147">
        <f t="shared" si="37"/>
        <v>52500</v>
      </c>
      <c r="EB45" s="147">
        <f t="shared" si="38"/>
        <v>0</v>
      </c>
    </row>
    <row r="46" spans="1:132" ht="12.75">
      <c r="A46" s="169">
        <v>15</v>
      </c>
      <c r="B46" s="176" t="s">
        <v>79</v>
      </c>
      <c r="C46" s="176">
        <v>1097355.2</v>
      </c>
      <c r="D46" s="176">
        <v>287610</v>
      </c>
      <c r="E46" s="201">
        <v>83</v>
      </c>
      <c r="F46" s="201">
        <v>98174</v>
      </c>
      <c r="G46" s="201"/>
      <c r="H46" s="201"/>
      <c r="I46" s="201">
        <v>98174</v>
      </c>
      <c r="J46" s="147">
        <v>31</v>
      </c>
      <c r="K46" s="147">
        <v>10850</v>
      </c>
      <c r="L46" s="147"/>
      <c r="M46" s="147"/>
      <c r="N46" s="147">
        <v>10850</v>
      </c>
      <c r="O46" s="201">
        <v>88</v>
      </c>
      <c r="P46" s="201">
        <v>118964</v>
      </c>
      <c r="Q46" s="201">
        <v>50075</v>
      </c>
      <c r="R46" s="201">
        <v>148249</v>
      </c>
      <c r="S46" s="201">
        <v>68889</v>
      </c>
      <c r="T46" s="147">
        <v>31</v>
      </c>
      <c r="U46" s="147">
        <v>10850</v>
      </c>
      <c r="V46" s="147">
        <v>21700</v>
      </c>
      <c r="W46" s="147">
        <v>21700</v>
      </c>
      <c r="X46" s="147"/>
      <c r="Y46" s="201">
        <v>90</v>
      </c>
      <c r="Z46" s="201">
        <v>120135</v>
      </c>
      <c r="AA46" s="201">
        <v>120135</v>
      </c>
      <c r="AB46" s="201">
        <f t="shared" si="8"/>
        <v>268384</v>
      </c>
      <c r="AC46" s="201">
        <f t="shared" si="9"/>
        <v>68889</v>
      </c>
      <c r="AD46" s="147">
        <v>33</v>
      </c>
      <c r="AE46" s="147">
        <f t="shared" si="10"/>
        <v>11550</v>
      </c>
      <c r="AF46" s="147">
        <v>11550</v>
      </c>
      <c r="AG46" s="147">
        <f t="shared" si="11"/>
        <v>33250</v>
      </c>
      <c r="AH46" s="147">
        <f t="shared" si="12"/>
        <v>0</v>
      </c>
      <c r="AI46" s="201">
        <v>90</v>
      </c>
      <c r="AJ46" s="201">
        <v>120712</v>
      </c>
      <c r="AK46" s="201"/>
      <c r="AL46" s="201">
        <f t="shared" si="13"/>
        <v>268384</v>
      </c>
      <c r="AM46" s="201">
        <f t="shared" si="14"/>
        <v>189601</v>
      </c>
      <c r="AN46" s="147">
        <v>33</v>
      </c>
      <c r="AO46" s="147"/>
      <c r="AP46" s="147"/>
      <c r="AQ46" s="147">
        <f t="shared" si="39"/>
        <v>33250</v>
      </c>
      <c r="AR46" s="147"/>
      <c r="AS46" s="201">
        <v>84</v>
      </c>
      <c r="AT46" s="201">
        <v>101218</v>
      </c>
      <c r="AU46" s="201"/>
      <c r="AV46" s="201">
        <f t="shared" si="15"/>
        <v>268384</v>
      </c>
      <c r="AW46" s="201">
        <f t="shared" si="16"/>
        <v>290819</v>
      </c>
      <c r="AX46" s="147"/>
      <c r="AY46" s="147"/>
      <c r="AZ46" s="147"/>
      <c r="BA46" s="147"/>
      <c r="BB46" s="147"/>
      <c r="BC46" s="201">
        <v>86</v>
      </c>
      <c r="BD46" s="201">
        <v>103317</v>
      </c>
      <c r="BE46" s="201"/>
      <c r="BF46" s="201">
        <f t="shared" si="17"/>
        <v>268384</v>
      </c>
      <c r="BG46" s="201">
        <f t="shared" si="18"/>
        <v>394136</v>
      </c>
      <c r="BH46" s="147"/>
      <c r="BI46" s="147"/>
      <c r="BJ46" s="147"/>
      <c r="BK46" s="147"/>
      <c r="BL46" s="147"/>
      <c r="BM46" s="201">
        <v>69</v>
      </c>
      <c r="BN46" s="201">
        <v>80455</v>
      </c>
      <c r="BO46" s="201"/>
      <c r="BP46" s="201">
        <f t="shared" si="19"/>
        <v>268384</v>
      </c>
      <c r="BQ46" s="201">
        <f t="shared" si="20"/>
        <v>474591</v>
      </c>
      <c r="BR46" s="147"/>
      <c r="BS46" s="147"/>
      <c r="BT46" s="147"/>
      <c r="BU46" s="147"/>
      <c r="BV46" s="147"/>
      <c r="BW46" s="201"/>
      <c r="BX46" s="201"/>
      <c r="BY46" s="201"/>
      <c r="BZ46" s="201">
        <f t="shared" si="21"/>
        <v>268384</v>
      </c>
      <c r="CA46" s="201">
        <f t="shared" si="22"/>
        <v>474591</v>
      </c>
      <c r="CB46" s="147"/>
      <c r="CC46" s="147"/>
      <c r="CD46" s="147"/>
      <c r="CE46" s="147"/>
      <c r="CF46" s="147"/>
      <c r="CG46" s="201"/>
      <c r="CH46" s="201"/>
      <c r="CI46" s="201"/>
      <c r="CJ46" s="201">
        <f t="shared" si="23"/>
        <v>268384</v>
      </c>
      <c r="CK46" s="201">
        <f t="shared" si="24"/>
        <v>474591</v>
      </c>
      <c r="CL46" s="147"/>
      <c r="CM46" s="147"/>
      <c r="CN46" s="147"/>
      <c r="CO46" s="147"/>
      <c r="CP46" s="147"/>
      <c r="CQ46" s="201"/>
      <c r="CR46" s="201"/>
      <c r="CS46" s="201"/>
      <c r="CT46" s="201">
        <f t="shared" si="25"/>
        <v>268384</v>
      </c>
      <c r="CU46" s="201">
        <f t="shared" si="26"/>
        <v>474591</v>
      </c>
      <c r="CV46" s="147"/>
      <c r="CW46" s="147"/>
      <c r="CX46" s="147"/>
      <c r="CY46" s="147"/>
      <c r="CZ46" s="147"/>
      <c r="DA46" s="201"/>
      <c r="DB46" s="201"/>
      <c r="DC46" s="201"/>
      <c r="DD46" s="201">
        <f t="shared" si="27"/>
        <v>268384</v>
      </c>
      <c r="DE46" s="201">
        <f t="shared" si="28"/>
        <v>474591</v>
      </c>
      <c r="DF46" s="147"/>
      <c r="DG46" s="147"/>
      <c r="DH46" s="147"/>
      <c r="DI46" s="147"/>
      <c r="DJ46" s="147"/>
      <c r="DK46" s="201"/>
      <c r="DL46" s="201"/>
      <c r="DM46" s="201"/>
      <c r="DN46" s="201">
        <f t="shared" si="29"/>
        <v>268384</v>
      </c>
      <c r="DO46" s="201">
        <f t="shared" si="30"/>
        <v>474591</v>
      </c>
      <c r="DP46" s="147"/>
      <c r="DQ46" s="147"/>
      <c r="DR46" s="147"/>
      <c r="DS46" s="147"/>
      <c r="DT46" s="147"/>
      <c r="DU46" s="201">
        <f t="shared" si="31"/>
        <v>90</v>
      </c>
      <c r="DV46" s="201">
        <f t="shared" si="32"/>
        <v>742975</v>
      </c>
      <c r="DW46" s="201">
        <f t="shared" si="33"/>
        <v>268384</v>
      </c>
      <c r="DX46" s="201">
        <f t="shared" si="34"/>
        <v>474591</v>
      </c>
      <c r="DY46" s="147">
        <f t="shared" si="35"/>
        <v>33</v>
      </c>
      <c r="DZ46" s="147">
        <f t="shared" si="36"/>
        <v>33250</v>
      </c>
      <c r="EA46" s="147">
        <f t="shared" si="37"/>
        <v>33250</v>
      </c>
      <c r="EB46" s="147">
        <f t="shared" si="38"/>
        <v>0</v>
      </c>
    </row>
    <row r="47" spans="1:132" ht="12.75">
      <c r="A47" s="169">
        <v>16</v>
      </c>
      <c r="B47" s="176" t="s">
        <v>80</v>
      </c>
      <c r="C47" s="176">
        <v>485817.6</v>
      </c>
      <c r="D47" s="176">
        <v>207368</v>
      </c>
      <c r="E47" s="201">
        <v>114</v>
      </c>
      <c r="F47" s="201">
        <v>41993</v>
      </c>
      <c r="G47" s="201"/>
      <c r="H47" s="201"/>
      <c r="I47" s="201">
        <v>41993</v>
      </c>
      <c r="J47" s="147">
        <v>43</v>
      </c>
      <c r="K47" s="147">
        <v>15050</v>
      </c>
      <c r="L47" s="147"/>
      <c r="M47" s="147"/>
      <c r="N47" s="147">
        <v>15050</v>
      </c>
      <c r="O47" s="201">
        <v>43</v>
      </c>
      <c r="P47" s="201">
        <v>45853</v>
      </c>
      <c r="Q47" s="201">
        <v>45853</v>
      </c>
      <c r="R47" s="201">
        <v>45853</v>
      </c>
      <c r="S47" s="201">
        <v>41993</v>
      </c>
      <c r="T47" s="147">
        <v>43</v>
      </c>
      <c r="U47" s="147">
        <v>15050</v>
      </c>
      <c r="V47" s="147">
        <v>30100</v>
      </c>
      <c r="W47" s="147">
        <v>30100</v>
      </c>
      <c r="X47" s="147"/>
      <c r="Y47" s="201">
        <v>43</v>
      </c>
      <c r="Z47" s="201">
        <v>46670</v>
      </c>
      <c r="AA47" s="201"/>
      <c r="AB47" s="201">
        <f t="shared" si="8"/>
        <v>45853</v>
      </c>
      <c r="AC47" s="201">
        <f t="shared" si="9"/>
        <v>88663</v>
      </c>
      <c r="AD47" s="147">
        <v>43</v>
      </c>
      <c r="AE47" s="147">
        <f t="shared" si="10"/>
        <v>15050</v>
      </c>
      <c r="AF47" s="147">
        <v>15050</v>
      </c>
      <c r="AG47" s="147">
        <f t="shared" si="11"/>
        <v>45150</v>
      </c>
      <c r="AH47" s="147">
        <f t="shared" si="12"/>
        <v>0</v>
      </c>
      <c r="AI47" s="201">
        <v>45</v>
      </c>
      <c r="AJ47" s="201">
        <v>45708</v>
      </c>
      <c r="AK47" s="201"/>
      <c r="AL47" s="201">
        <f t="shared" si="13"/>
        <v>45853</v>
      </c>
      <c r="AM47" s="201">
        <f t="shared" si="14"/>
        <v>134371</v>
      </c>
      <c r="AN47" s="147"/>
      <c r="AO47" s="147"/>
      <c r="AP47" s="147"/>
      <c r="AQ47" s="147">
        <f t="shared" si="39"/>
        <v>45150</v>
      </c>
      <c r="AR47" s="147"/>
      <c r="AS47" s="201">
        <v>45</v>
      </c>
      <c r="AT47" s="201">
        <v>45708</v>
      </c>
      <c r="AU47" s="201"/>
      <c r="AV47" s="201">
        <f t="shared" si="15"/>
        <v>45853</v>
      </c>
      <c r="AW47" s="201">
        <f t="shared" si="16"/>
        <v>180079</v>
      </c>
      <c r="AX47" s="147"/>
      <c r="AY47" s="147"/>
      <c r="AZ47" s="147"/>
      <c r="BA47" s="147"/>
      <c r="BB47" s="147"/>
      <c r="BC47" s="201">
        <v>118</v>
      </c>
      <c r="BD47" s="201">
        <v>46940</v>
      </c>
      <c r="BE47" s="201">
        <v>93631</v>
      </c>
      <c r="BF47" s="201">
        <f t="shared" si="17"/>
        <v>139484</v>
      </c>
      <c r="BG47" s="201">
        <f t="shared" si="18"/>
        <v>133388</v>
      </c>
      <c r="BH47" s="147"/>
      <c r="BI47" s="147"/>
      <c r="BJ47" s="147"/>
      <c r="BK47" s="147"/>
      <c r="BL47" s="147"/>
      <c r="BM47" s="201"/>
      <c r="BN47" s="201"/>
      <c r="BO47" s="201"/>
      <c r="BP47" s="201">
        <f t="shared" si="19"/>
        <v>139484</v>
      </c>
      <c r="BQ47" s="201">
        <f t="shared" si="20"/>
        <v>133388</v>
      </c>
      <c r="BR47" s="147"/>
      <c r="BS47" s="147"/>
      <c r="BT47" s="147"/>
      <c r="BU47" s="147"/>
      <c r="BV47" s="147"/>
      <c r="BW47" s="201"/>
      <c r="BX47" s="201"/>
      <c r="BY47" s="201"/>
      <c r="BZ47" s="201">
        <f t="shared" si="21"/>
        <v>139484</v>
      </c>
      <c r="CA47" s="201">
        <f t="shared" si="22"/>
        <v>133388</v>
      </c>
      <c r="CB47" s="147"/>
      <c r="CC47" s="147"/>
      <c r="CD47" s="147"/>
      <c r="CE47" s="147"/>
      <c r="CF47" s="147"/>
      <c r="CG47" s="201"/>
      <c r="CH47" s="201"/>
      <c r="CI47" s="201"/>
      <c r="CJ47" s="201">
        <f t="shared" si="23"/>
        <v>139484</v>
      </c>
      <c r="CK47" s="201">
        <f t="shared" si="24"/>
        <v>133388</v>
      </c>
      <c r="CL47" s="147"/>
      <c r="CM47" s="147"/>
      <c r="CN47" s="147"/>
      <c r="CO47" s="147"/>
      <c r="CP47" s="147"/>
      <c r="CQ47" s="201"/>
      <c r="CR47" s="201"/>
      <c r="CS47" s="201"/>
      <c r="CT47" s="201">
        <f t="shared" si="25"/>
        <v>139484</v>
      </c>
      <c r="CU47" s="201">
        <f t="shared" si="26"/>
        <v>133388</v>
      </c>
      <c r="CV47" s="147"/>
      <c r="CW47" s="147"/>
      <c r="CX47" s="147"/>
      <c r="CY47" s="147"/>
      <c r="CZ47" s="147"/>
      <c r="DA47" s="201"/>
      <c r="DB47" s="201"/>
      <c r="DC47" s="201"/>
      <c r="DD47" s="201">
        <f t="shared" si="27"/>
        <v>139484</v>
      </c>
      <c r="DE47" s="201">
        <f t="shared" si="28"/>
        <v>133388</v>
      </c>
      <c r="DF47" s="147"/>
      <c r="DG47" s="147"/>
      <c r="DH47" s="147"/>
      <c r="DI47" s="147"/>
      <c r="DJ47" s="147"/>
      <c r="DK47" s="201"/>
      <c r="DL47" s="201"/>
      <c r="DM47" s="201"/>
      <c r="DN47" s="201">
        <f t="shared" si="29"/>
        <v>139484</v>
      </c>
      <c r="DO47" s="201">
        <f t="shared" si="30"/>
        <v>133388</v>
      </c>
      <c r="DP47" s="147"/>
      <c r="DQ47" s="147"/>
      <c r="DR47" s="147"/>
      <c r="DS47" s="147"/>
      <c r="DT47" s="147"/>
      <c r="DU47" s="201">
        <f t="shared" si="31"/>
        <v>118</v>
      </c>
      <c r="DV47" s="201">
        <f t="shared" si="32"/>
        <v>272872</v>
      </c>
      <c r="DW47" s="201">
        <f t="shared" si="33"/>
        <v>139484</v>
      </c>
      <c r="DX47" s="201">
        <f t="shared" si="34"/>
        <v>133388</v>
      </c>
      <c r="DY47" s="147">
        <f t="shared" si="35"/>
        <v>43</v>
      </c>
      <c r="DZ47" s="147">
        <f t="shared" si="36"/>
        <v>45150</v>
      </c>
      <c r="EA47" s="147">
        <f t="shared" si="37"/>
        <v>45150</v>
      </c>
      <c r="EB47" s="147">
        <f t="shared" si="38"/>
        <v>0</v>
      </c>
    </row>
    <row r="48" spans="1:132" ht="12.75">
      <c r="A48" s="169">
        <v>17</v>
      </c>
      <c r="B48" s="176" t="s">
        <v>81</v>
      </c>
      <c r="C48" s="176">
        <v>785892.8</v>
      </c>
      <c r="D48" s="176">
        <v>142954</v>
      </c>
      <c r="E48" s="201">
        <v>77</v>
      </c>
      <c r="F48" s="201">
        <v>94778</v>
      </c>
      <c r="G48" s="201">
        <v>75823</v>
      </c>
      <c r="H48" s="201">
        <v>75823</v>
      </c>
      <c r="I48" s="201"/>
      <c r="J48" s="147">
        <v>77</v>
      </c>
      <c r="K48" s="147">
        <v>26950</v>
      </c>
      <c r="L48" s="147">
        <v>26950</v>
      </c>
      <c r="M48" s="147">
        <v>26950</v>
      </c>
      <c r="N48" s="147"/>
      <c r="O48" s="201">
        <v>67</v>
      </c>
      <c r="P48" s="201">
        <v>93820</v>
      </c>
      <c r="Q48" s="201">
        <v>56292</v>
      </c>
      <c r="R48" s="201">
        <v>132115</v>
      </c>
      <c r="S48" s="201"/>
      <c r="T48" s="147">
        <v>67</v>
      </c>
      <c r="U48" s="147">
        <v>1750</v>
      </c>
      <c r="V48" s="147">
        <v>1750</v>
      </c>
      <c r="W48" s="147">
        <v>28700</v>
      </c>
      <c r="X48" s="147"/>
      <c r="Y48" s="201"/>
      <c r="Z48" s="201"/>
      <c r="AA48" s="201"/>
      <c r="AB48" s="201">
        <f t="shared" si="8"/>
        <v>132115</v>
      </c>
      <c r="AC48" s="201">
        <f t="shared" si="9"/>
        <v>56483</v>
      </c>
      <c r="AD48" s="147"/>
      <c r="AE48" s="147">
        <f t="shared" si="10"/>
        <v>0</v>
      </c>
      <c r="AF48" s="147"/>
      <c r="AG48" s="147">
        <f t="shared" si="11"/>
        <v>28700</v>
      </c>
      <c r="AH48" s="147">
        <f t="shared" si="12"/>
        <v>0</v>
      </c>
      <c r="AI48" s="201"/>
      <c r="AJ48" s="201"/>
      <c r="AK48" s="201"/>
      <c r="AL48" s="201">
        <f t="shared" si="13"/>
        <v>132115</v>
      </c>
      <c r="AM48" s="201">
        <f t="shared" si="14"/>
        <v>56483</v>
      </c>
      <c r="AN48" s="147"/>
      <c r="AO48" s="147"/>
      <c r="AP48" s="147"/>
      <c r="AQ48" s="147">
        <f t="shared" si="39"/>
        <v>28700</v>
      </c>
      <c r="AR48" s="147"/>
      <c r="AS48" s="201"/>
      <c r="AT48" s="201"/>
      <c r="AU48" s="201"/>
      <c r="AV48" s="201">
        <f t="shared" si="15"/>
        <v>132115</v>
      </c>
      <c r="AW48" s="201">
        <f t="shared" si="16"/>
        <v>56483</v>
      </c>
      <c r="AX48" s="147"/>
      <c r="AY48" s="147"/>
      <c r="AZ48" s="147"/>
      <c r="BA48" s="147"/>
      <c r="BB48" s="147"/>
      <c r="BC48" s="201"/>
      <c r="BD48" s="201"/>
      <c r="BE48" s="201"/>
      <c r="BF48" s="201">
        <f t="shared" si="17"/>
        <v>132115</v>
      </c>
      <c r="BG48" s="201">
        <f t="shared" si="18"/>
        <v>56483</v>
      </c>
      <c r="BH48" s="147"/>
      <c r="BI48" s="147"/>
      <c r="BJ48" s="147"/>
      <c r="BK48" s="147"/>
      <c r="BL48" s="147"/>
      <c r="BM48" s="201"/>
      <c r="BN48" s="201"/>
      <c r="BO48" s="201"/>
      <c r="BP48" s="201">
        <f t="shared" si="19"/>
        <v>132115</v>
      </c>
      <c r="BQ48" s="201">
        <f t="shared" si="20"/>
        <v>56483</v>
      </c>
      <c r="BR48" s="147"/>
      <c r="BS48" s="147"/>
      <c r="BT48" s="147"/>
      <c r="BU48" s="147"/>
      <c r="BV48" s="147"/>
      <c r="BW48" s="201"/>
      <c r="BX48" s="201"/>
      <c r="BY48" s="201"/>
      <c r="BZ48" s="201">
        <f t="shared" si="21"/>
        <v>132115</v>
      </c>
      <c r="CA48" s="201">
        <f t="shared" si="22"/>
        <v>56483</v>
      </c>
      <c r="CB48" s="147"/>
      <c r="CC48" s="147"/>
      <c r="CD48" s="147"/>
      <c r="CE48" s="147"/>
      <c r="CF48" s="147"/>
      <c r="CG48" s="201"/>
      <c r="CH48" s="201"/>
      <c r="CI48" s="201"/>
      <c r="CJ48" s="201">
        <f t="shared" si="23"/>
        <v>132115</v>
      </c>
      <c r="CK48" s="201">
        <f t="shared" si="24"/>
        <v>56483</v>
      </c>
      <c r="CL48" s="147"/>
      <c r="CM48" s="147"/>
      <c r="CN48" s="147"/>
      <c r="CO48" s="147"/>
      <c r="CP48" s="147"/>
      <c r="CQ48" s="201"/>
      <c r="CR48" s="201"/>
      <c r="CS48" s="201"/>
      <c r="CT48" s="201">
        <f t="shared" si="25"/>
        <v>132115</v>
      </c>
      <c r="CU48" s="201">
        <f t="shared" si="26"/>
        <v>56483</v>
      </c>
      <c r="CV48" s="147"/>
      <c r="CW48" s="147"/>
      <c r="CX48" s="147"/>
      <c r="CY48" s="147"/>
      <c r="CZ48" s="147"/>
      <c r="DA48" s="201"/>
      <c r="DB48" s="201"/>
      <c r="DC48" s="201"/>
      <c r="DD48" s="201">
        <f t="shared" si="27"/>
        <v>132115</v>
      </c>
      <c r="DE48" s="201">
        <f t="shared" si="28"/>
        <v>56483</v>
      </c>
      <c r="DF48" s="147"/>
      <c r="DG48" s="147"/>
      <c r="DH48" s="147"/>
      <c r="DI48" s="147"/>
      <c r="DJ48" s="147"/>
      <c r="DK48" s="201"/>
      <c r="DL48" s="201"/>
      <c r="DM48" s="201"/>
      <c r="DN48" s="201">
        <f t="shared" si="29"/>
        <v>132115</v>
      </c>
      <c r="DO48" s="201">
        <f t="shared" si="30"/>
        <v>56483</v>
      </c>
      <c r="DP48" s="147"/>
      <c r="DQ48" s="147"/>
      <c r="DR48" s="147"/>
      <c r="DS48" s="147"/>
      <c r="DT48" s="147"/>
      <c r="DU48" s="201">
        <f t="shared" si="31"/>
        <v>77</v>
      </c>
      <c r="DV48" s="201">
        <f t="shared" si="32"/>
        <v>188598</v>
      </c>
      <c r="DW48" s="201">
        <f t="shared" si="33"/>
        <v>132115</v>
      </c>
      <c r="DX48" s="201">
        <f t="shared" si="34"/>
        <v>56483</v>
      </c>
      <c r="DY48" s="147">
        <f t="shared" si="35"/>
        <v>77</v>
      </c>
      <c r="DZ48" s="147">
        <f t="shared" si="36"/>
        <v>28700</v>
      </c>
      <c r="EA48" s="147">
        <f t="shared" si="37"/>
        <v>28700</v>
      </c>
      <c r="EB48" s="147">
        <f t="shared" si="38"/>
        <v>0</v>
      </c>
    </row>
    <row r="49" spans="1:132" ht="12.75">
      <c r="A49" s="169">
        <v>18</v>
      </c>
      <c r="B49" s="176" t="s">
        <v>82</v>
      </c>
      <c r="C49" s="176">
        <v>3760512.1</v>
      </c>
      <c r="D49" s="176">
        <v>491085</v>
      </c>
      <c r="E49" s="201">
        <v>296</v>
      </c>
      <c r="F49" s="201">
        <v>271349</v>
      </c>
      <c r="G49" s="201"/>
      <c r="H49" s="201"/>
      <c r="I49" s="201">
        <v>271349</v>
      </c>
      <c r="J49" s="147">
        <v>225</v>
      </c>
      <c r="K49" s="147">
        <v>78750</v>
      </c>
      <c r="L49" s="147">
        <v>78750</v>
      </c>
      <c r="M49" s="147">
        <v>78750</v>
      </c>
      <c r="N49" s="147"/>
      <c r="O49" s="201">
        <v>296</v>
      </c>
      <c r="P49" s="201">
        <v>271349</v>
      </c>
      <c r="Q49" s="201"/>
      <c r="R49" s="201"/>
      <c r="S49" s="201">
        <v>542698</v>
      </c>
      <c r="T49" s="147">
        <v>225</v>
      </c>
      <c r="U49" s="147">
        <v>78750</v>
      </c>
      <c r="V49" s="147">
        <v>78750</v>
      </c>
      <c r="W49" s="147">
        <v>157500</v>
      </c>
      <c r="X49" s="147"/>
      <c r="Y49" s="201">
        <v>321</v>
      </c>
      <c r="Z49" s="201">
        <v>284407</v>
      </c>
      <c r="AA49" s="201">
        <v>100000</v>
      </c>
      <c r="AB49" s="201">
        <f t="shared" si="8"/>
        <v>100000</v>
      </c>
      <c r="AC49" s="201">
        <f t="shared" si="9"/>
        <v>727105</v>
      </c>
      <c r="AD49" s="147">
        <v>225</v>
      </c>
      <c r="AE49" s="147">
        <f t="shared" si="10"/>
        <v>78750</v>
      </c>
      <c r="AF49" s="147">
        <v>78750</v>
      </c>
      <c r="AG49" s="147">
        <f t="shared" si="11"/>
        <v>236250</v>
      </c>
      <c r="AH49" s="147">
        <f t="shared" si="12"/>
        <v>0</v>
      </c>
      <c r="AI49" s="201">
        <v>321</v>
      </c>
      <c r="AJ49" s="201">
        <v>284407</v>
      </c>
      <c r="AK49" s="201"/>
      <c r="AL49" s="201">
        <f t="shared" si="13"/>
        <v>100000</v>
      </c>
      <c r="AM49" s="201">
        <f t="shared" si="14"/>
        <v>1011512</v>
      </c>
      <c r="AN49" s="147">
        <v>225</v>
      </c>
      <c r="AO49" s="147"/>
      <c r="AP49" s="147"/>
      <c r="AQ49" s="147">
        <f t="shared" si="39"/>
        <v>236250</v>
      </c>
      <c r="AR49" s="147"/>
      <c r="AS49" s="201"/>
      <c r="AT49" s="201"/>
      <c r="AU49" s="201"/>
      <c r="AV49" s="201">
        <f t="shared" si="15"/>
        <v>100000</v>
      </c>
      <c r="AW49" s="201">
        <f t="shared" si="16"/>
        <v>1011512</v>
      </c>
      <c r="AX49" s="147"/>
      <c r="AY49" s="147"/>
      <c r="AZ49" s="147"/>
      <c r="BA49" s="147"/>
      <c r="BB49" s="147"/>
      <c r="BC49" s="201">
        <v>287</v>
      </c>
      <c r="BD49" s="201">
        <v>284000</v>
      </c>
      <c r="BE49" s="201">
        <v>95000</v>
      </c>
      <c r="BF49" s="201">
        <f t="shared" si="17"/>
        <v>195000</v>
      </c>
      <c r="BG49" s="201">
        <f t="shared" si="18"/>
        <v>1200512</v>
      </c>
      <c r="BH49" s="147"/>
      <c r="BI49" s="147"/>
      <c r="BJ49" s="147"/>
      <c r="BK49" s="147"/>
      <c r="BL49" s="147"/>
      <c r="BM49" s="201"/>
      <c r="BN49" s="201"/>
      <c r="BO49" s="201"/>
      <c r="BP49" s="201">
        <f t="shared" si="19"/>
        <v>195000</v>
      </c>
      <c r="BQ49" s="201">
        <f t="shared" si="20"/>
        <v>1200512</v>
      </c>
      <c r="BR49" s="147"/>
      <c r="BS49" s="147"/>
      <c r="BT49" s="147"/>
      <c r="BU49" s="147"/>
      <c r="BV49" s="147"/>
      <c r="BW49" s="201"/>
      <c r="BX49" s="201"/>
      <c r="BY49" s="201"/>
      <c r="BZ49" s="201">
        <f t="shared" si="21"/>
        <v>195000</v>
      </c>
      <c r="CA49" s="201">
        <f t="shared" si="22"/>
        <v>1200512</v>
      </c>
      <c r="CB49" s="147"/>
      <c r="CC49" s="147"/>
      <c r="CD49" s="147"/>
      <c r="CE49" s="147"/>
      <c r="CF49" s="147"/>
      <c r="CG49" s="201"/>
      <c r="CH49" s="201"/>
      <c r="CI49" s="201"/>
      <c r="CJ49" s="201">
        <f t="shared" si="23"/>
        <v>195000</v>
      </c>
      <c r="CK49" s="201">
        <f t="shared" si="24"/>
        <v>1200512</v>
      </c>
      <c r="CL49" s="147"/>
      <c r="CM49" s="147"/>
      <c r="CN49" s="147"/>
      <c r="CO49" s="147"/>
      <c r="CP49" s="147"/>
      <c r="CQ49" s="201"/>
      <c r="CR49" s="201"/>
      <c r="CS49" s="201"/>
      <c r="CT49" s="201">
        <f t="shared" si="25"/>
        <v>195000</v>
      </c>
      <c r="CU49" s="201">
        <f t="shared" si="26"/>
        <v>1200512</v>
      </c>
      <c r="CV49" s="147"/>
      <c r="CW49" s="147"/>
      <c r="CX49" s="147"/>
      <c r="CY49" s="147"/>
      <c r="CZ49" s="147"/>
      <c r="DA49" s="201"/>
      <c r="DB49" s="201"/>
      <c r="DC49" s="201"/>
      <c r="DD49" s="201">
        <f t="shared" si="27"/>
        <v>195000</v>
      </c>
      <c r="DE49" s="201">
        <f t="shared" si="28"/>
        <v>1200512</v>
      </c>
      <c r="DF49" s="147"/>
      <c r="DG49" s="147"/>
      <c r="DH49" s="147"/>
      <c r="DI49" s="147"/>
      <c r="DJ49" s="147"/>
      <c r="DK49" s="201"/>
      <c r="DL49" s="201"/>
      <c r="DM49" s="201"/>
      <c r="DN49" s="201">
        <f t="shared" si="29"/>
        <v>195000</v>
      </c>
      <c r="DO49" s="201">
        <f t="shared" si="30"/>
        <v>1200512</v>
      </c>
      <c r="DP49" s="147"/>
      <c r="DQ49" s="147"/>
      <c r="DR49" s="147"/>
      <c r="DS49" s="147"/>
      <c r="DT49" s="147"/>
      <c r="DU49" s="201">
        <f t="shared" si="31"/>
        <v>321</v>
      </c>
      <c r="DV49" s="201">
        <f t="shared" si="32"/>
        <v>1395512</v>
      </c>
      <c r="DW49" s="201">
        <f t="shared" si="33"/>
        <v>195000</v>
      </c>
      <c r="DX49" s="201">
        <f t="shared" si="34"/>
        <v>1200512</v>
      </c>
      <c r="DY49" s="147">
        <f t="shared" si="35"/>
        <v>225</v>
      </c>
      <c r="DZ49" s="147">
        <f t="shared" si="36"/>
        <v>236250</v>
      </c>
      <c r="EA49" s="147">
        <f t="shared" si="37"/>
        <v>236250</v>
      </c>
      <c r="EB49" s="147">
        <f t="shared" si="38"/>
        <v>0</v>
      </c>
    </row>
    <row r="50" spans="1:132" ht="12.75">
      <c r="A50" s="169">
        <v>19</v>
      </c>
      <c r="B50" s="176" t="s">
        <v>83</v>
      </c>
      <c r="C50" s="176">
        <v>829461</v>
      </c>
      <c r="D50" s="176">
        <v>184073</v>
      </c>
      <c r="E50" s="201">
        <v>57</v>
      </c>
      <c r="F50" s="201">
        <v>71895</v>
      </c>
      <c r="G50" s="201"/>
      <c r="H50" s="201"/>
      <c r="I50" s="201">
        <v>71895</v>
      </c>
      <c r="J50" s="147">
        <v>10</v>
      </c>
      <c r="K50" s="147">
        <v>3500</v>
      </c>
      <c r="L50" s="147">
        <v>3500</v>
      </c>
      <c r="M50" s="147">
        <v>3500</v>
      </c>
      <c r="N50" s="147"/>
      <c r="O50" s="201">
        <v>57</v>
      </c>
      <c r="P50" s="201">
        <v>71895</v>
      </c>
      <c r="Q50" s="201"/>
      <c r="R50" s="201"/>
      <c r="S50" s="201">
        <v>143790</v>
      </c>
      <c r="T50" s="147">
        <v>10</v>
      </c>
      <c r="U50" s="147">
        <v>3500</v>
      </c>
      <c r="V50" s="147">
        <v>3500</v>
      </c>
      <c r="W50" s="147">
        <v>7000</v>
      </c>
      <c r="X50" s="147"/>
      <c r="Y50" s="201">
        <v>55</v>
      </c>
      <c r="Z50" s="201">
        <v>71895</v>
      </c>
      <c r="AA50" s="201"/>
      <c r="AB50" s="201">
        <f t="shared" si="8"/>
        <v>0</v>
      </c>
      <c r="AC50" s="201">
        <f t="shared" si="9"/>
        <v>215685</v>
      </c>
      <c r="AD50" s="147">
        <v>10</v>
      </c>
      <c r="AE50" s="147">
        <f t="shared" si="10"/>
        <v>3500</v>
      </c>
      <c r="AF50" s="147">
        <v>3500</v>
      </c>
      <c r="AG50" s="147">
        <f t="shared" si="11"/>
        <v>10500</v>
      </c>
      <c r="AH50" s="147">
        <f t="shared" si="12"/>
        <v>0</v>
      </c>
      <c r="AI50" s="201">
        <v>55</v>
      </c>
      <c r="AJ50" s="201">
        <v>71895</v>
      </c>
      <c r="AK50" s="201">
        <v>67000</v>
      </c>
      <c r="AL50" s="201">
        <f t="shared" si="13"/>
        <v>67000</v>
      </c>
      <c r="AM50" s="201">
        <f t="shared" si="14"/>
        <v>220580</v>
      </c>
      <c r="AN50" s="147"/>
      <c r="AO50" s="147"/>
      <c r="AP50" s="147"/>
      <c r="AQ50" s="147">
        <f t="shared" si="39"/>
        <v>10500</v>
      </c>
      <c r="AR50" s="147"/>
      <c r="AS50" s="201"/>
      <c r="AT50" s="201"/>
      <c r="AU50" s="201"/>
      <c r="AV50" s="201">
        <f t="shared" si="15"/>
        <v>67000</v>
      </c>
      <c r="AW50" s="201">
        <f t="shared" si="16"/>
        <v>220580</v>
      </c>
      <c r="AX50" s="147"/>
      <c r="AY50" s="147"/>
      <c r="AZ50" s="147"/>
      <c r="BA50" s="147"/>
      <c r="BB50" s="147"/>
      <c r="BC50" s="201">
        <v>55</v>
      </c>
      <c r="BD50" s="201">
        <v>71895</v>
      </c>
      <c r="BE50" s="201"/>
      <c r="BF50" s="201">
        <f t="shared" si="17"/>
        <v>67000</v>
      </c>
      <c r="BG50" s="201">
        <f t="shared" si="18"/>
        <v>292475</v>
      </c>
      <c r="BH50" s="147"/>
      <c r="BI50" s="147"/>
      <c r="BJ50" s="147"/>
      <c r="BK50" s="147"/>
      <c r="BL50" s="147"/>
      <c r="BM50" s="201">
        <v>52</v>
      </c>
      <c r="BN50" s="201">
        <v>67895</v>
      </c>
      <c r="BO50" s="201"/>
      <c r="BP50" s="201">
        <f t="shared" si="19"/>
        <v>67000</v>
      </c>
      <c r="BQ50" s="201">
        <f t="shared" si="20"/>
        <v>360370</v>
      </c>
      <c r="BR50" s="147"/>
      <c r="BS50" s="147"/>
      <c r="BT50" s="147"/>
      <c r="BU50" s="147"/>
      <c r="BV50" s="147"/>
      <c r="BW50" s="201"/>
      <c r="BX50" s="201"/>
      <c r="BY50" s="201"/>
      <c r="BZ50" s="201">
        <f t="shared" si="21"/>
        <v>67000</v>
      </c>
      <c r="CA50" s="201">
        <f t="shared" si="22"/>
        <v>360370</v>
      </c>
      <c r="CB50" s="147"/>
      <c r="CC50" s="147"/>
      <c r="CD50" s="147"/>
      <c r="CE50" s="147"/>
      <c r="CF50" s="147"/>
      <c r="CG50" s="201"/>
      <c r="CH50" s="201"/>
      <c r="CI50" s="201"/>
      <c r="CJ50" s="201">
        <f t="shared" si="23"/>
        <v>67000</v>
      </c>
      <c r="CK50" s="201">
        <f t="shared" si="24"/>
        <v>360370</v>
      </c>
      <c r="CL50" s="147"/>
      <c r="CM50" s="147"/>
      <c r="CN50" s="147"/>
      <c r="CO50" s="147"/>
      <c r="CP50" s="147"/>
      <c r="CQ50" s="201"/>
      <c r="CR50" s="201"/>
      <c r="CS50" s="201"/>
      <c r="CT50" s="201">
        <f t="shared" si="25"/>
        <v>67000</v>
      </c>
      <c r="CU50" s="201">
        <f t="shared" si="26"/>
        <v>360370</v>
      </c>
      <c r="CV50" s="147"/>
      <c r="CW50" s="147"/>
      <c r="CX50" s="147"/>
      <c r="CY50" s="147"/>
      <c r="CZ50" s="147"/>
      <c r="DA50" s="201"/>
      <c r="DB50" s="201"/>
      <c r="DC50" s="201"/>
      <c r="DD50" s="201">
        <f t="shared" si="27"/>
        <v>67000</v>
      </c>
      <c r="DE50" s="201">
        <f t="shared" si="28"/>
        <v>360370</v>
      </c>
      <c r="DF50" s="147"/>
      <c r="DG50" s="147"/>
      <c r="DH50" s="147"/>
      <c r="DI50" s="147"/>
      <c r="DJ50" s="147"/>
      <c r="DK50" s="201"/>
      <c r="DL50" s="201"/>
      <c r="DM50" s="201"/>
      <c r="DN50" s="201">
        <f t="shared" si="29"/>
        <v>67000</v>
      </c>
      <c r="DO50" s="201">
        <f t="shared" si="30"/>
        <v>360370</v>
      </c>
      <c r="DP50" s="147"/>
      <c r="DQ50" s="147"/>
      <c r="DR50" s="147"/>
      <c r="DS50" s="147"/>
      <c r="DT50" s="147"/>
      <c r="DU50" s="201">
        <f t="shared" si="31"/>
        <v>57</v>
      </c>
      <c r="DV50" s="201">
        <f t="shared" si="32"/>
        <v>427370</v>
      </c>
      <c r="DW50" s="201">
        <f t="shared" si="33"/>
        <v>67000</v>
      </c>
      <c r="DX50" s="201">
        <f t="shared" si="34"/>
        <v>360370</v>
      </c>
      <c r="DY50" s="147">
        <f t="shared" si="35"/>
        <v>10</v>
      </c>
      <c r="DZ50" s="147">
        <f t="shared" si="36"/>
        <v>10500</v>
      </c>
      <c r="EA50" s="147">
        <f t="shared" si="37"/>
        <v>10500</v>
      </c>
      <c r="EB50" s="147">
        <f t="shared" si="38"/>
        <v>0</v>
      </c>
    </row>
    <row r="51" spans="1:132" ht="12.75">
      <c r="A51" s="169">
        <v>20</v>
      </c>
      <c r="B51" s="176" t="s">
        <v>84</v>
      </c>
      <c r="C51" s="176">
        <v>256484.5</v>
      </c>
      <c r="D51" s="176">
        <v>78416</v>
      </c>
      <c r="E51" s="201">
        <v>43</v>
      </c>
      <c r="F51" s="201">
        <v>48923</v>
      </c>
      <c r="G51" s="201"/>
      <c r="H51" s="201"/>
      <c r="I51" s="201">
        <v>48923</v>
      </c>
      <c r="J51" s="147">
        <v>43</v>
      </c>
      <c r="K51" s="147">
        <v>15050</v>
      </c>
      <c r="L51" s="147">
        <v>15050</v>
      </c>
      <c r="M51" s="147">
        <v>15050</v>
      </c>
      <c r="N51" s="147"/>
      <c r="O51" s="201">
        <v>43</v>
      </c>
      <c r="P51" s="201">
        <v>46276</v>
      </c>
      <c r="Q51" s="201">
        <v>48923</v>
      </c>
      <c r="R51" s="201">
        <v>48923</v>
      </c>
      <c r="S51" s="201">
        <v>46276</v>
      </c>
      <c r="T51" s="147">
        <v>43</v>
      </c>
      <c r="U51" s="147">
        <v>15050</v>
      </c>
      <c r="V51" s="147">
        <v>15050</v>
      </c>
      <c r="W51" s="147">
        <v>30100</v>
      </c>
      <c r="X51" s="147"/>
      <c r="Y51" s="201"/>
      <c r="Z51" s="201"/>
      <c r="AA51" s="201"/>
      <c r="AB51" s="201">
        <f t="shared" si="8"/>
        <v>48923</v>
      </c>
      <c r="AC51" s="201">
        <f t="shared" si="9"/>
        <v>46276</v>
      </c>
      <c r="AD51" s="147"/>
      <c r="AE51" s="147">
        <f t="shared" si="10"/>
        <v>0</v>
      </c>
      <c r="AF51" s="147"/>
      <c r="AG51" s="147">
        <f t="shared" si="11"/>
        <v>30100</v>
      </c>
      <c r="AH51" s="147">
        <f t="shared" si="12"/>
        <v>0</v>
      </c>
      <c r="AI51" s="201"/>
      <c r="AJ51" s="201"/>
      <c r="AK51" s="201"/>
      <c r="AL51" s="201">
        <f t="shared" si="13"/>
        <v>48923</v>
      </c>
      <c r="AM51" s="201">
        <f t="shared" si="14"/>
        <v>46276</v>
      </c>
      <c r="AN51" s="147"/>
      <c r="AO51" s="147"/>
      <c r="AP51" s="147"/>
      <c r="AQ51" s="147">
        <f t="shared" si="39"/>
        <v>30100</v>
      </c>
      <c r="AR51" s="147"/>
      <c r="AS51" s="201"/>
      <c r="AT51" s="201"/>
      <c r="AU51" s="201"/>
      <c r="AV51" s="201">
        <f t="shared" si="15"/>
        <v>48923</v>
      </c>
      <c r="AW51" s="201">
        <f t="shared" si="16"/>
        <v>46276</v>
      </c>
      <c r="AX51" s="147"/>
      <c r="AY51" s="147"/>
      <c r="AZ51" s="147"/>
      <c r="BA51" s="147"/>
      <c r="BB51" s="147"/>
      <c r="BC51" s="201"/>
      <c r="BD51" s="201"/>
      <c r="BE51" s="201"/>
      <c r="BF51" s="201">
        <f t="shared" si="17"/>
        <v>48923</v>
      </c>
      <c r="BG51" s="201">
        <f t="shared" si="18"/>
        <v>46276</v>
      </c>
      <c r="BH51" s="147"/>
      <c r="BI51" s="147"/>
      <c r="BJ51" s="147"/>
      <c r="BK51" s="147"/>
      <c r="BL51" s="147"/>
      <c r="BM51" s="201"/>
      <c r="BN51" s="201"/>
      <c r="BO51" s="201"/>
      <c r="BP51" s="201">
        <f t="shared" si="19"/>
        <v>48923</v>
      </c>
      <c r="BQ51" s="201">
        <f t="shared" si="20"/>
        <v>46276</v>
      </c>
      <c r="BR51" s="147"/>
      <c r="BS51" s="147"/>
      <c r="BT51" s="147"/>
      <c r="BU51" s="147"/>
      <c r="BV51" s="147"/>
      <c r="BW51" s="201"/>
      <c r="BX51" s="201"/>
      <c r="BY51" s="201"/>
      <c r="BZ51" s="201">
        <f t="shared" si="21"/>
        <v>48923</v>
      </c>
      <c r="CA51" s="201">
        <f t="shared" si="22"/>
        <v>46276</v>
      </c>
      <c r="CB51" s="147"/>
      <c r="CC51" s="147"/>
      <c r="CD51" s="147"/>
      <c r="CE51" s="147"/>
      <c r="CF51" s="147"/>
      <c r="CG51" s="201"/>
      <c r="CH51" s="201"/>
      <c r="CI51" s="201"/>
      <c r="CJ51" s="201">
        <f t="shared" si="23"/>
        <v>48923</v>
      </c>
      <c r="CK51" s="201">
        <f t="shared" si="24"/>
        <v>46276</v>
      </c>
      <c r="CL51" s="147"/>
      <c r="CM51" s="147"/>
      <c r="CN51" s="147"/>
      <c r="CO51" s="147"/>
      <c r="CP51" s="147"/>
      <c r="CQ51" s="201"/>
      <c r="CR51" s="201"/>
      <c r="CS51" s="201"/>
      <c r="CT51" s="201">
        <f t="shared" si="25"/>
        <v>48923</v>
      </c>
      <c r="CU51" s="201">
        <f t="shared" si="26"/>
        <v>46276</v>
      </c>
      <c r="CV51" s="147"/>
      <c r="CW51" s="147"/>
      <c r="CX51" s="147"/>
      <c r="CY51" s="147"/>
      <c r="CZ51" s="147"/>
      <c r="DA51" s="201"/>
      <c r="DB51" s="201"/>
      <c r="DC51" s="201"/>
      <c r="DD51" s="201">
        <f t="shared" si="27"/>
        <v>48923</v>
      </c>
      <c r="DE51" s="201">
        <f t="shared" si="28"/>
        <v>46276</v>
      </c>
      <c r="DF51" s="147"/>
      <c r="DG51" s="147"/>
      <c r="DH51" s="147"/>
      <c r="DI51" s="147"/>
      <c r="DJ51" s="147"/>
      <c r="DK51" s="201"/>
      <c r="DL51" s="201"/>
      <c r="DM51" s="201"/>
      <c r="DN51" s="201">
        <f t="shared" si="29"/>
        <v>48923</v>
      </c>
      <c r="DO51" s="201">
        <f t="shared" si="30"/>
        <v>46276</v>
      </c>
      <c r="DP51" s="147"/>
      <c r="DQ51" s="147"/>
      <c r="DR51" s="147"/>
      <c r="DS51" s="147"/>
      <c r="DT51" s="147"/>
      <c r="DU51" s="201">
        <f t="shared" si="31"/>
        <v>43</v>
      </c>
      <c r="DV51" s="201">
        <f t="shared" si="32"/>
        <v>95199</v>
      </c>
      <c r="DW51" s="201">
        <f t="shared" si="33"/>
        <v>48923</v>
      </c>
      <c r="DX51" s="201">
        <f t="shared" si="34"/>
        <v>46276</v>
      </c>
      <c r="DY51" s="147">
        <f t="shared" si="35"/>
        <v>43</v>
      </c>
      <c r="DZ51" s="147">
        <f t="shared" si="36"/>
        <v>30100</v>
      </c>
      <c r="EA51" s="147">
        <f t="shared" si="37"/>
        <v>30100</v>
      </c>
      <c r="EB51" s="147">
        <f t="shared" si="38"/>
        <v>0</v>
      </c>
    </row>
    <row r="52" spans="1:132" ht="12.75">
      <c r="A52" s="169">
        <v>21</v>
      </c>
      <c r="B52" s="176" t="s">
        <v>85</v>
      </c>
      <c r="C52" s="176">
        <v>1023662.4</v>
      </c>
      <c r="D52" s="176">
        <v>459629</v>
      </c>
      <c r="E52" s="201">
        <v>55</v>
      </c>
      <c r="F52" s="201">
        <v>72738</v>
      </c>
      <c r="G52" s="201">
        <v>72738</v>
      </c>
      <c r="H52" s="201">
        <v>72738</v>
      </c>
      <c r="I52" s="201"/>
      <c r="J52" s="147">
        <v>10</v>
      </c>
      <c r="K52" s="147">
        <v>3500</v>
      </c>
      <c r="L52" s="147"/>
      <c r="M52" s="147"/>
      <c r="N52" s="147">
        <v>3500</v>
      </c>
      <c r="O52" s="201">
        <v>55</v>
      </c>
      <c r="P52" s="201">
        <v>72738</v>
      </c>
      <c r="Q52" s="201">
        <v>72738</v>
      </c>
      <c r="R52" s="201">
        <v>139203</v>
      </c>
      <c r="S52" s="201"/>
      <c r="T52" s="147">
        <v>10</v>
      </c>
      <c r="U52" s="147">
        <v>3500</v>
      </c>
      <c r="V52" s="147">
        <v>3300</v>
      </c>
      <c r="W52" s="147">
        <v>3300</v>
      </c>
      <c r="X52" s="147">
        <v>3700</v>
      </c>
      <c r="Y52" s="201"/>
      <c r="Z52" s="201"/>
      <c r="AA52" s="201"/>
      <c r="AB52" s="201">
        <f t="shared" si="8"/>
        <v>139203</v>
      </c>
      <c r="AC52" s="201">
        <f t="shared" si="9"/>
        <v>6273</v>
      </c>
      <c r="AD52" s="147"/>
      <c r="AE52" s="147">
        <f t="shared" si="10"/>
        <v>0</v>
      </c>
      <c r="AF52" s="147"/>
      <c r="AG52" s="147">
        <f t="shared" si="11"/>
        <v>3300</v>
      </c>
      <c r="AH52" s="147">
        <f t="shared" si="12"/>
        <v>3700</v>
      </c>
      <c r="AI52" s="201"/>
      <c r="AJ52" s="201"/>
      <c r="AK52" s="201"/>
      <c r="AL52" s="201">
        <f t="shared" si="13"/>
        <v>139203</v>
      </c>
      <c r="AM52" s="201">
        <f t="shared" si="14"/>
        <v>6273</v>
      </c>
      <c r="AN52" s="147"/>
      <c r="AO52" s="147"/>
      <c r="AP52" s="147"/>
      <c r="AQ52" s="147">
        <f t="shared" si="39"/>
        <v>3300</v>
      </c>
      <c r="AR52" s="147"/>
      <c r="AS52" s="201"/>
      <c r="AT52" s="201"/>
      <c r="AU52" s="201"/>
      <c r="AV52" s="201">
        <f t="shared" si="15"/>
        <v>139203</v>
      </c>
      <c r="AW52" s="201">
        <f t="shared" si="16"/>
        <v>6273</v>
      </c>
      <c r="AX52" s="147"/>
      <c r="AY52" s="147"/>
      <c r="AZ52" s="147"/>
      <c r="BA52" s="147"/>
      <c r="BB52" s="147"/>
      <c r="BC52" s="201"/>
      <c r="BD52" s="201"/>
      <c r="BE52" s="201"/>
      <c r="BF52" s="201">
        <f t="shared" si="17"/>
        <v>139203</v>
      </c>
      <c r="BG52" s="201">
        <f t="shared" si="18"/>
        <v>6273</v>
      </c>
      <c r="BH52" s="147"/>
      <c r="BI52" s="147"/>
      <c r="BJ52" s="147"/>
      <c r="BK52" s="147"/>
      <c r="BL52" s="147"/>
      <c r="BM52" s="201"/>
      <c r="BN52" s="201"/>
      <c r="BO52" s="201"/>
      <c r="BP52" s="201">
        <f t="shared" si="19"/>
        <v>139203</v>
      </c>
      <c r="BQ52" s="201">
        <f t="shared" si="20"/>
        <v>6273</v>
      </c>
      <c r="BR52" s="147"/>
      <c r="BS52" s="147"/>
      <c r="BT52" s="147"/>
      <c r="BU52" s="147"/>
      <c r="BV52" s="147"/>
      <c r="BW52" s="201"/>
      <c r="BX52" s="201"/>
      <c r="BY52" s="201"/>
      <c r="BZ52" s="201">
        <f t="shared" si="21"/>
        <v>139203</v>
      </c>
      <c r="CA52" s="201">
        <f t="shared" si="22"/>
        <v>6273</v>
      </c>
      <c r="CB52" s="147"/>
      <c r="CC52" s="147"/>
      <c r="CD52" s="147"/>
      <c r="CE52" s="147"/>
      <c r="CF52" s="147"/>
      <c r="CG52" s="201"/>
      <c r="CH52" s="201"/>
      <c r="CI52" s="201"/>
      <c r="CJ52" s="201">
        <f t="shared" si="23"/>
        <v>139203</v>
      </c>
      <c r="CK52" s="201">
        <f t="shared" si="24"/>
        <v>6273</v>
      </c>
      <c r="CL52" s="147"/>
      <c r="CM52" s="147"/>
      <c r="CN52" s="147"/>
      <c r="CO52" s="147"/>
      <c r="CP52" s="147"/>
      <c r="CQ52" s="201"/>
      <c r="CR52" s="201"/>
      <c r="CS52" s="201"/>
      <c r="CT52" s="201">
        <f t="shared" si="25"/>
        <v>139203</v>
      </c>
      <c r="CU52" s="201">
        <f t="shared" si="26"/>
        <v>6273</v>
      </c>
      <c r="CV52" s="147"/>
      <c r="CW52" s="147"/>
      <c r="CX52" s="147"/>
      <c r="CY52" s="147"/>
      <c r="CZ52" s="147"/>
      <c r="DA52" s="201"/>
      <c r="DB52" s="201"/>
      <c r="DC52" s="201"/>
      <c r="DD52" s="201">
        <f t="shared" si="27"/>
        <v>139203</v>
      </c>
      <c r="DE52" s="201">
        <f t="shared" si="28"/>
        <v>6273</v>
      </c>
      <c r="DF52" s="147"/>
      <c r="DG52" s="147"/>
      <c r="DH52" s="147"/>
      <c r="DI52" s="147"/>
      <c r="DJ52" s="147"/>
      <c r="DK52" s="201"/>
      <c r="DL52" s="201"/>
      <c r="DM52" s="201"/>
      <c r="DN52" s="201">
        <f t="shared" si="29"/>
        <v>139203</v>
      </c>
      <c r="DO52" s="201">
        <f t="shared" si="30"/>
        <v>6273</v>
      </c>
      <c r="DP52" s="147"/>
      <c r="DQ52" s="147"/>
      <c r="DR52" s="147"/>
      <c r="DS52" s="147"/>
      <c r="DT52" s="147"/>
      <c r="DU52" s="201">
        <f t="shared" si="31"/>
        <v>55</v>
      </c>
      <c r="DV52" s="201">
        <f t="shared" si="32"/>
        <v>145476</v>
      </c>
      <c r="DW52" s="201">
        <f t="shared" si="33"/>
        <v>139203</v>
      </c>
      <c r="DX52" s="201">
        <f t="shared" si="34"/>
        <v>6273</v>
      </c>
      <c r="DY52" s="147">
        <f t="shared" si="35"/>
        <v>10</v>
      </c>
      <c r="DZ52" s="147">
        <f t="shared" si="36"/>
        <v>7000</v>
      </c>
      <c r="EA52" s="147">
        <f t="shared" si="37"/>
        <v>3300</v>
      </c>
      <c r="EB52" s="147">
        <f t="shared" si="38"/>
        <v>3700</v>
      </c>
    </row>
    <row r="53" spans="1:132" ht="12.75">
      <c r="A53" s="169">
        <v>22</v>
      </c>
      <c r="B53" s="176" t="s">
        <v>86</v>
      </c>
      <c r="C53" s="176">
        <v>1331556</v>
      </c>
      <c r="D53" s="176">
        <v>357630</v>
      </c>
      <c r="E53" s="201">
        <v>64</v>
      </c>
      <c r="F53" s="201">
        <v>105257</v>
      </c>
      <c r="G53" s="201">
        <v>105257</v>
      </c>
      <c r="H53" s="201">
        <v>105257</v>
      </c>
      <c r="I53" s="201"/>
      <c r="J53" s="147">
        <v>40</v>
      </c>
      <c r="K53" s="147">
        <v>14000</v>
      </c>
      <c r="L53" s="147">
        <v>14000</v>
      </c>
      <c r="M53" s="147">
        <v>14000</v>
      </c>
      <c r="N53" s="147"/>
      <c r="O53" s="201">
        <v>74</v>
      </c>
      <c r="P53" s="201">
        <v>105000</v>
      </c>
      <c r="Q53" s="201">
        <v>105000</v>
      </c>
      <c r="R53" s="201">
        <v>105000</v>
      </c>
      <c r="S53" s="201"/>
      <c r="T53" s="147">
        <v>40</v>
      </c>
      <c r="U53" s="147">
        <v>14000</v>
      </c>
      <c r="V53" s="147">
        <v>14000</v>
      </c>
      <c r="W53" s="147">
        <v>28000</v>
      </c>
      <c r="X53" s="147"/>
      <c r="Y53" s="201">
        <v>74</v>
      </c>
      <c r="Z53" s="201">
        <v>105000</v>
      </c>
      <c r="AA53" s="201"/>
      <c r="AB53" s="201">
        <f t="shared" si="8"/>
        <v>105000</v>
      </c>
      <c r="AC53" s="201">
        <f t="shared" si="9"/>
        <v>210257</v>
      </c>
      <c r="AD53" s="147">
        <v>40</v>
      </c>
      <c r="AE53" s="147">
        <f t="shared" si="10"/>
        <v>14000</v>
      </c>
      <c r="AF53" s="147">
        <v>14000</v>
      </c>
      <c r="AG53" s="147">
        <f t="shared" si="11"/>
        <v>42000</v>
      </c>
      <c r="AH53" s="147">
        <f t="shared" si="12"/>
        <v>0</v>
      </c>
      <c r="AI53" s="201"/>
      <c r="AJ53" s="201"/>
      <c r="AK53" s="201"/>
      <c r="AL53" s="201">
        <f t="shared" si="13"/>
        <v>105000</v>
      </c>
      <c r="AM53" s="201">
        <f t="shared" si="14"/>
        <v>210257</v>
      </c>
      <c r="AN53" s="147"/>
      <c r="AO53" s="147"/>
      <c r="AP53" s="147"/>
      <c r="AQ53" s="147">
        <f t="shared" si="39"/>
        <v>42000</v>
      </c>
      <c r="AR53" s="147"/>
      <c r="AS53" s="201"/>
      <c r="AT53" s="201"/>
      <c r="AU53" s="201"/>
      <c r="AV53" s="201">
        <f t="shared" si="15"/>
        <v>105000</v>
      </c>
      <c r="AW53" s="201">
        <f t="shared" si="16"/>
        <v>210257</v>
      </c>
      <c r="AX53" s="147"/>
      <c r="AY53" s="147"/>
      <c r="AZ53" s="147"/>
      <c r="BA53" s="147"/>
      <c r="BB53" s="147"/>
      <c r="BC53" s="201"/>
      <c r="BD53" s="201"/>
      <c r="BE53" s="201"/>
      <c r="BF53" s="201">
        <f t="shared" si="17"/>
        <v>105000</v>
      </c>
      <c r="BG53" s="201">
        <f t="shared" si="18"/>
        <v>210257</v>
      </c>
      <c r="BH53" s="147"/>
      <c r="BI53" s="147"/>
      <c r="BJ53" s="147"/>
      <c r="BK53" s="147"/>
      <c r="BL53" s="147"/>
      <c r="BM53" s="201"/>
      <c r="BN53" s="201"/>
      <c r="BO53" s="201"/>
      <c r="BP53" s="201">
        <f t="shared" si="19"/>
        <v>105000</v>
      </c>
      <c r="BQ53" s="201">
        <f t="shared" si="20"/>
        <v>210257</v>
      </c>
      <c r="BR53" s="147"/>
      <c r="BS53" s="147"/>
      <c r="BT53" s="147"/>
      <c r="BU53" s="147"/>
      <c r="BV53" s="147"/>
      <c r="BW53" s="201"/>
      <c r="BX53" s="201"/>
      <c r="BY53" s="201"/>
      <c r="BZ53" s="201">
        <f t="shared" si="21"/>
        <v>105000</v>
      </c>
      <c r="CA53" s="201">
        <f t="shared" si="22"/>
        <v>210257</v>
      </c>
      <c r="CB53" s="147"/>
      <c r="CC53" s="147"/>
      <c r="CD53" s="147"/>
      <c r="CE53" s="147"/>
      <c r="CF53" s="147"/>
      <c r="CG53" s="201"/>
      <c r="CH53" s="201"/>
      <c r="CI53" s="201"/>
      <c r="CJ53" s="201">
        <f t="shared" si="23"/>
        <v>105000</v>
      </c>
      <c r="CK53" s="201">
        <f t="shared" si="24"/>
        <v>210257</v>
      </c>
      <c r="CL53" s="147"/>
      <c r="CM53" s="147"/>
      <c r="CN53" s="147"/>
      <c r="CO53" s="147"/>
      <c r="CP53" s="147"/>
      <c r="CQ53" s="201"/>
      <c r="CR53" s="201"/>
      <c r="CS53" s="201"/>
      <c r="CT53" s="201">
        <f t="shared" si="25"/>
        <v>105000</v>
      </c>
      <c r="CU53" s="201">
        <f t="shared" si="26"/>
        <v>210257</v>
      </c>
      <c r="CV53" s="147"/>
      <c r="CW53" s="147"/>
      <c r="CX53" s="147"/>
      <c r="CY53" s="147"/>
      <c r="CZ53" s="147"/>
      <c r="DA53" s="201"/>
      <c r="DB53" s="201"/>
      <c r="DC53" s="201"/>
      <c r="DD53" s="201">
        <f t="shared" si="27"/>
        <v>105000</v>
      </c>
      <c r="DE53" s="201">
        <f t="shared" si="28"/>
        <v>210257</v>
      </c>
      <c r="DF53" s="147"/>
      <c r="DG53" s="147"/>
      <c r="DH53" s="147"/>
      <c r="DI53" s="147"/>
      <c r="DJ53" s="147"/>
      <c r="DK53" s="201"/>
      <c r="DL53" s="201"/>
      <c r="DM53" s="201"/>
      <c r="DN53" s="201">
        <f t="shared" si="29"/>
        <v>105000</v>
      </c>
      <c r="DO53" s="201">
        <f t="shared" si="30"/>
        <v>210257</v>
      </c>
      <c r="DP53" s="147"/>
      <c r="DQ53" s="147"/>
      <c r="DR53" s="147"/>
      <c r="DS53" s="147"/>
      <c r="DT53" s="147"/>
      <c r="DU53" s="201">
        <f t="shared" si="31"/>
        <v>74</v>
      </c>
      <c r="DV53" s="201">
        <f t="shared" si="32"/>
        <v>315257</v>
      </c>
      <c r="DW53" s="201">
        <f t="shared" si="33"/>
        <v>105000</v>
      </c>
      <c r="DX53" s="201">
        <f t="shared" si="34"/>
        <v>210257</v>
      </c>
      <c r="DY53" s="147">
        <f t="shared" si="35"/>
        <v>40</v>
      </c>
      <c r="DZ53" s="147">
        <f t="shared" si="36"/>
        <v>42000</v>
      </c>
      <c r="EA53" s="147">
        <f t="shared" si="37"/>
        <v>42000</v>
      </c>
      <c r="EB53" s="147">
        <f t="shared" si="38"/>
        <v>0</v>
      </c>
    </row>
    <row r="54" spans="1:132" ht="12.75">
      <c r="A54" s="169"/>
      <c r="B54" s="176" t="s">
        <v>248</v>
      </c>
      <c r="C54" s="176"/>
      <c r="D54" s="176"/>
      <c r="E54" s="201"/>
      <c r="F54" s="201"/>
      <c r="G54" s="201"/>
      <c r="H54" s="201"/>
      <c r="I54" s="201"/>
      <c r="J54" s="147"/>
      <c r="K54" s="147"/>
      <c r="L54" s="147"/>
      <c r="M54" s="147"/>
      <c r="N54" s="147"/>
      <c r="O54" s="201"/>
      <c r="P54" s="201"/>
      <c r="Q54" s="201"/>
      <c r="R54" s="201"/>
      <c r="S54" s="201"/>
      <c r="T54" s="147"/>
      <c r="U54" s="147"/>
      <c r="V54" s="147"/>
      <c r="W54" s="147"/>
      <c r="X54" s="147"/>
      <c r="Y54" s="201"/>
      <c r="Z54" s="201"/>
      <c r="AA54" s="201"/>
      <c r="AB54" s="201"/>
      <c r="AC54" s="201"/>
      <c r="AD54" s="147"/>
      <c r="AE54" s="147"/>
      <c r="AF54" s="147"/>
      <c r="AG54" s="147"/>
      <c r="AH54" s="147"/>
      <c r="AI54" s="201"/>
      <c r="AJ54" s="201"/>
      <c r="AK54" s="201"/>
      <c r="AL54" s="201"/>
      <c r="AM54" s="201"/>
      <c r="AN54" s="147"/>
      <c r="AO54" s="147"/>
      <c r="AP54" s="147"/>
      <c r="AQ54" s="147">
        <f t="shared" si="39"/>
        <v>0</v>
      </c>
      <c r="AR54" s="147"/>
      <c r="AS54" s="201"/>
      <c r="AT54" s="201"/>
      <c r="AU54" s="201"/>
      <c r="AV54" s="201"/>
      <c r="AW54" s="201"/>
      <c r="AX54" s="147"/>
      <c r="AY54" s="147"/>
      <c r="AZ54" s="147"/>
      <c r="BA54" s="147"/>
      <c r="BB54" s="147"/>
      <c r="BC54" s="201"/>
      <c r="BD54" s="201"/>
      <c r="BE54" s="201"/>
      <c r="BF54" s="201"/>
      <c r="BG54" s="201"/>
      <c r="BH54" s="147"/>
      <c r="BI54" s="147"/>
      <c r="BJ54" s="147"/>
      <c r="BK54" s="147"/>
      <c r="BL54" s="147"/>
      <c r="BM54" s="201"/>
      <c r="BN54" s="201"/>
      <c r="BO54" s="201"/>
      <c r="BP54" s="201"/>
      <c r="BQ54" s="201"/>
      <c r="BR54" s="147"/>
      <c r="BS54" s="147"/>
      <c r="BT54" s="147"/>
      <c r="BU54" s="147"/>
      <c r="BV54" s="147"/>
      <c r="BW54" s="201"/>
      <c r="BX54" s="201"/>
      <c r="BY54" s="201"/>
      <c r="BZ54" s="201"/>
      <c r="CA54" s="201"/>
      <c r="CB54" s="147"/>
      <c r="CC54" s="147"/>
      <c r="CD54" s="147"/>
      <c r="CE54" s="147"/>
      <c r="CF54" s="147"/>
      <c r="CG54" s="201"/>
      <c r="CH54" s="201"/>
      <c r="CI54" s="201"/>
      <c r="CJ54" s="201"/>
      <c r="CK54" s="201"/>
      <c r="CL54" s="147"/>
      <c r="CM54" s="147"/>
      <c r="CN54" s="147"/>
      <c r="CO54" s="147"/>
      <c r="CP54" s="147"/>
      <c r="CQ54" s="201"/>
      <c r="CR54" s="201"/>
      <c r="CS54" s="201"/>
      <c r="CT54" s="201"/>
      <c r="CU54" s="201"/>
      <c r="CV54" s="147"/>
      <c r="CW54" s="147"/>
      <c r="CX54" s="147"/>
      <c r="CY54" s="147"/>
      <c r="CZ54" s="147"/>
      <c r="DA54" s="201"/>
      <c r="DB54" s="201"/>
      <c r="DC54" s="201"/>
      <c r="DD54" s="201"/>
      <c r="DE54" s="201"/>
      <c r="DF54" s="147"/>
      <c r="DG54" s="147"/>
      <c r="DH54" s="147"/>
      <c r="DI54" s="147"/>
      <c r="DJ54" s="147"/>
      <c r="DK54" s="201"/>
      <c r="DL54" s="201"/>
      <c r="DM54" s="201"/>
      <c r="DN54" s="201"/>
      <c r="DO54" s="201"/>
      <c r="DP54" s="147"/>
      <c r="DQ54" s="147"/>
      <c r="DR54" s="147"/>
      <c r="DS54" s="147"/>
      <c r="DT54" s="147"/>
      <c r="DU54" s="201"/>
      <c r="DV54" s="201"/>
      <c r="DW54" s="201"/>
      <c r="DX54" s="201"/>
      <c r="DY54" s="147"/>
      <c r="DZ54" s="147"/>
      <c r="EA54" s="147"/>
      <c r="EB54" s="147"/>
    </row>
    <row r="55" spans="1:132" ht="12.75">
      <c r="A55" s="169">
        <v>23</v>
      </c>
      <c r="B55" s="176" t="s">
        <v>87</v>
      </c>
      <c r="C55" s="176">
        <v>409119</v>
      </c>
      <c r="D55" s="176">
        <v>179983</v>
      </c>
      <c r="E55" s="201">
        <v>15</v>
      </c>
      <c r="F55" s="201">
        <v>13882</v>
      </c>
      <c r="G55" s="201">
        <v>13882</v>
      </c>
      <c r="H55" s="201">
        <v>13882</v>
      </c>
      <c r="I55" s="201"/>
      <c r="J55" s="147">
        <v>2</v>
      </c>
      <c r="K55" s="147">
        <v>700</v>
      </c>
      <c r="L55" s="147">
        <v>700</v>
      </c>
      <c r="M55" s="147">
        <v>700</v>
      </c>
      <c r="N55" s="147"/>
      <c r="O55" s="201">
        <v>14</v>
      </c>
      <c r="P55" s="201">
        <v>13195</v>
      </c>
      <c r="Q55" s="201">
        <v>13195</v>
      </c>
      <c r="R55" s="201">
        <v>27077</v>
      </c>
      <c r="S55" s="201"/>
      <c r="T55" s="147">
        <v>2</v>
      </c>
      <c r="U55" s="147">
        <v>700</v>
      </c>
      <c r="V55" s="147">
        <v>700</v>
      </c>
      <c r="W55" s="147">
        <v>700</v>
      </c>
      <c r="X55" s="147"/>
      <c r="Y55" s="201">
        <v>16</v>
      </c>
      <c r="Z55" s="201">
        <v>14840</v>
      </c>
      <c r="AA55" s="201">
        <v>14840</v>
      </c>
      <c r="AB55" s="201">
        <f t="shared" si="8"/>
        <v>41917</v>
      </c>
      <c r="AC55" s="201">
        <f t="shared" si="9"/>
        <v>0</v>
      </c>
      <c r="AD55" s="147">
        <v>2</v>
      </c>
      <c r="AE55" s="147">
        <f t="shared" si="10"/>
        <v>700</v>
      </c>
      <c r="AF55" s="147">
        <v>700</v>
      </c>
      <c r="AG55" s="147">
        <f t="shared" si="11"/>
        <v>2100</v>
      </c>
      <c r="AH55" s="147">
        <f t="shared" si="12"/>
        <v>0</v>
      </c>
      <c r="AI55" s="201"/>
      <c r="AJ55" s="201"/>
      <c r="AK55" s="201"/>
      <c r="AL55" s="201">
        <f t="shared" si="13"/>
        <v>41917</v>
      </c>
      <c r="AM55" s="201">
        <f t="shared" si="14"/>
        <v>0</v>
      </c>
      <c r="AN55" s="147"/>
      <c r="AO55" s="147"/>
      <c r="AP55" s="147"/>
      <c r="AQ55" s="147">
        <f aca="true" t="shared" si="40" ref="AQ55:AQ97">AG55+AP55</f>
        <v>2100</v>
      </c>
      <c r="AR55" s="147"/>
      <c r="AS55" s="201"/>
      <c r="AT55" s="201"/>
      <c r="AU55" s="201"/>
      <c r="AV55" s="201">
        <f t="shared" si="15"/>
        <v>41917</v>
      </c>
      <c r="AW55" s="201">
        <f t="shared" si="16"/>
        <v>0</v>
      </c>
      <c r="AX55" s="147"/>
      <c r="AY55" s="147"/>
      <c r="AZ55" s="147"/>
      <c r="BA55" s="147"/>
      <c r="BB55" s="147"/>
      <c r="BC55" s="201"/>
      <c r="BD55" s="201"/>
      <c r="BE55" s="201"/>
      <c r="BF55" s="201">
        <f t="shared" si="17"/>
        <v>41917</v>
      </c>
      <c r="BG55" s="201">
        <f t="shared" si="18"/>
        <v>0</v>
      </c>
      <c r="BH55" s="147"/>
      <c r="BI55" s="147"/>
      <c r="BJ55" s="147"/>
      <c r="BK55" s="147"/>
      <c r="BL55" s="147"/>
      <c r="BM55" s="201"/>
      <c r="BN55" s="201"/>
      <c r="BO55" s="201"/>
      <c r="BP55" s="201">
        <f t="shared" si="19"/>
        <v>41917</v>
      </c>
      <c r="BQ55" s="201">
        <f t="shared" si="20"/>
        <v>0</v>
      </c>
      <c r="BR55" s="147"/>
      <c r="BS55" s="147"/>
      <c r="BT55" s="147"/>
      <c r="BU55" s="147"/>
      <c r="BV55" s="147"/>
      <c r="BW55" s="201"/>
      <c r="BX55" s="201"/>
      <c r="BY55" s="201"/>
      <c r="BZ55" s="201">
        <f t="shared" si="21"/>
        <v>41917</v>
      </c>
      <c r="CA55" s="201">
        <f t="shared" si="22"/>
        <v>0</v>
      </c>
      <c r="CB55" s="147"/>
      <c r="CC55" s="147"/>
      <c r="CD55" s="147"/>
      <c r="CE55" s="147"/>
      <c r="CF55" s="147"/>
      <c r="CG55" s="201"/>
      <c r="CH55" s="201"/>
      <c r="CI55" s="201"/>
      <c r="CJ55" s="201">
        <f t="shared" si="23"/>
        <v>41917</v>
      </c>
      <c r="CK55" s="201">
        <f t="shared" si="24"/>
        <v>0</v>
      </c>
      <c r="CL55" s="147"/>
      <c r="CM55" s="147"/>
      <c r="CN55" s="147"/>
      <c r="CO55" s="147"/>
      <c r="CP55" s="147"/>
      <c r="CQ55" s="201"/>
      <c r="CR55" s="201"/>
      <c r="CS55" s="201"/>
      <c r="CT55" s="201">
        <f t="shared" si="25"/>
        <v>41917</v>
      </c>
      <c r="CU55" s="201">
        <f t="shared" si="26"/>
        <v>0</v>
      </c>
      <c r="CV55" s="147"/>
      <c r="CW55" s="147"/>
      <c r="CX55" s="147"/>
      <c r="CY55" s="147"/>
      <c r="CZ55" s="147"/>
      <c r="DA55" s="201"/>
      <c r="DB55" s="201"/>
      <c r="DC55" s="201"/>
      <c r="DD55" s="201">
        <f t="shared" si="27"/>
        <v>41917</v>
      </c>
      <c r="DE55" s="201">
        <f t="shared" si="28"/>
        <v>0</v>
      </c>
      <c r="DF55" s="147"/>
      <c r="DG55" s="147"/>
      <c r="DH55" s="147"/>
      <c r="DI55" s="147"/>
      <c r="DJ55" s="147"/>
      <c r="DK55" s="201"/>
      <c r="DL55" s="201"/>
      <c r="DM55" s="201"/>
      <c r="DN55" s="201">
        <f t="shared" si="29"/>
        <v>41917</v>
      </c>
      <c r="DO55" s="201">
        <f t="shared" si="30"/>
        <v>0</v>
      </c>
      <c r="DP55" s="147"/>
      <c r="DQ55" s="147"/>
      <c r="DR55" s="147"/>
      <c r="DS55" s="147"/>
      <c r="DT55" s="147"/>
      <c r="DU55" s="201">
        <f t="shared" si="31"/>
        <v>16</v>
      </c>
      <c r="DV55" s="201">
        <f t="shared" si="32"/>
        <v>41917</v>
      </c>
      <c r="DW55" s="201">
        <f t="shared" si="33"/>
        <v>41917</v>
      </c>
      <c r="DX55" s="201">
        <f t="shared" si="34"/>
        <v>0</v>
      </c>
      <c r="DY55" s="147">
        <f t="shared" si="35"/>
        <v>2</v>
      </c>
      <c r="DZ55" s="147">
        <f t="shared" si="36"/>
        <v>2100</v>
      </c>
      <c r="EA55" s="147">
        <f t="shared" si="37"/>
        <v>2100</v>
      </c>
      <c r="EB55" s="147">
        <f t="shared" si="38"/>
        <v>0</v>
      </c>
    </row>
    <row r="56" spans="1:132" ht="12.75">
      <c r="A56" s="169">
        <v>24</v>
      </c>
      <c r="B56" s="176" t="s">
        <v>88</v>
      </c>
      <c r="C56" s="176">
        <v>663750</v>
      </c>
      <c r="D56" s="176">
        <v>176036</v>
      </c>
      <c r="E56" s="201">
        <v>60</v>
      </c>
      <c r="F56" s="201">
        <v>55189</v>
      </c>
      <c r="G56" s="201"/>
      <c r="H56" s="201"/>
      <c r="I56" s="201">
        <v>55189</v>
      </c>
      <c r="J56" s="147">
        <v>19</v>
      </c>
      <c r="K56" s="147">
        <v>6650</v>
      </c>
      <c r="L56" s="147"/>
      <c r="M56" s="147"/>
      <c r="N56" s="147">
        <v>6650</v>
      </c>
      <c r="O56" s="201">
        <v>52</v>
      </c>
      <c r="P56" s="201">
        <v>52320</v>
      </c>
      <c r="Q56" s="201"/>
      <c r="R56" s="201"/>
      <c r="S56" s="201">
        <v>107509</v>
      </c>
      <c r="T56" s="147"/>
      <c r="U56" s="147"/>
      <c r="V56" s="147"/>
      <c r="W56" s="147"/>
      <c r="X56" s="147"/>
      <c r="Y56" s="201">
        <v>50</v>
      </c>
      <c r="Z56" s="201">
        <v>55230</v>
      </c>
      <c r="AA56" s="201">
        <v>55189</v>
      </c>
      <c r="AB56" s="201">
        <f t="shared" si="8"/>
        <v>55189</v>
      </c>
      <c r="AC56" s="201">
        <f t="shared" si="9"/>
        <v>107550</v>
      </c>
      <c r="AD56" s="147"/>
      <c r="AE56" s="147">
        <f t="shared" si="10"/>
        <v>0</v>
      </c>
      <c r="AF56" s="147"/>
      <c r="AG56" s="147">
        <f t="shared" si="11"/>
        <v>0</v>
      </c>
      <c r="AH56" s="147">
        <f t="shared" si="12"/>
        <v>6650</v>
      </c>
      <c r="AI56" s="201">
        <v>48</v>
      </c>
      <c r="AJ56" s="201">
        <v>51270</v>
      </c>
      <c r="AK56" s="201"/>
      <c r="AL56" s="201">
        <f t="shared" si="13"/>
        <v>55189</v>
      </c>
      <c r="AM56" s="201">
        <f t="shared" si="14"/>
        <v>158820</v>
      </c>
      <c r="AN56" s="147"/>
      <c r="AO56" s="147"/>
      <c r="AP56" s="147"/>
      <c r="AQ56" s="147">
        <f t="shared" si="40"/>
        <v>0</v>
      </c>
      <c r="AR56" s="147"/>
      <c r="AS56" s="201">
        <v>43</v>
      </c>
      <c r="AT56" s="201">
        <v>48345</v>
      </c>
      <c r="AU56" s="201">
        <v>53775</v>
      </c>
      <c r="AV56" s="201">
        <f t="shared" si="15"/>
        <v>108964</v>
      </c>
      <c r="AW56" s="201">
        <f t="shared" si="16"/>
        <v>153390</v>
      </c>
      <c r="AX56" s="147"/>
      <c r="AY56" s="147"/>
      <c r="AZ56" s="147"/>
      <c r="BA56" s="147"/>
      <c r="BB56" s="147"/>
      <c r="BC56" s="201">
        <v>44</v>
      </c>
      <c r="BD56" s="201">
        <v>48655</v>
      </c>
      <c r="BE56" s="201"/>
      <c r="BF56" s="201">
        <f t="shared" si="17"/>
        <v>108964</v>
      </c>
      <c r="BG56" s="201">
        <f t="shared" si="18"/>
        <v>202045</v>
      </c>
      <c r="BH56" s="147"/>
      <c r="BI56" s="147"/>
      <c r="BJ56" s="147"/>
      <c r="BK56" s="147"/>
      <c r="BL56" s="147"/>
      <c r="BM56" s="201">
        <v>45</v>
      </c>
      <c r="BN56" s="201">
        <v>51235</v>
      </c>
      <c r="BO56" s="201"/>
      <c r="BP56" s="201">
        <f t="shared" si="19"/>
        <v>108964</v>
      </c>
      <c r="BQ56" s="201">
        <f t="shared" si="20"/>
        <v>253280</v>
      </c>
      <c r="BR56" s="147"/>
      <c r="BS56" s="147"/>
      <c r="BT56" s="147"/>
      <c r="BU56" s="147"/>
      <c r="BV56" s="147"/>
      <c r="BW56" s="201"/>
      <c r="BX56" s="201"/>
      <c r="BY56" s="201"/>
      <c r="BZ56" s="201">
        <f t="shared" si="21"/>
        <v>108964</v>
      </c>
      <c r="CA56" s="201">
        <f t="shared" si="22"/>
        <v>253280</v>
      </c>
      <c r="CB56" s="147"/>
      <c r="CC56" s="147"/>
      <c r="CD56" s="147"/>
      <c r="CE56" s="147"/>
      <c r="CF56" s="147"/>
      <c r="CG56" s="201"/>
      <c r="CH56" s="201"/>
      <c r="CI56" s="201"/>
      <c r="CJ56" s="201">
        <f t="shared" si="23"/>
        <v>108964</v>
      </c>
      <c r="CK56" s="201">
        <f t="shared" si="24"/>
        <v>253280</v>
      </c>
      <c r="CL56" s="147"/>
      <c r="CM56" s="147"/>
      <c r="CN56" s="147"/>
      <c r="CO56" s="147"/>
      <c r="CP56" s="147"/>
      <c r="CQ56" s="201"/>
      <c r="CR56" s="201"/>
      <c r="CS56" s="201"/>
      <c r="CT56" s="201">
        <f t="shared" si="25"/>
        <v>108964</v>
      </c>
      <c r="CU56" s="201">
        <f t="shared" si="26"/>
        <v>253280</v>
      </c>
      <c r="CV56" s="147"/>
      <c r="CW56" s="147"/>
      <c r="CX56" s="147"/>
      <c r="CY56" s="147"/>
      <c r="CZ56" s="147"/>
      <c r="DA56" s="201"/>
      <c r="DB56" s="201"/>
      <c r="DC56" s="201"/>
      <c r="DD56" s="201">
        <f t="shared" si="27"/>
        <v>108964</v>
      </c>
      <c r="DE56" s="201">
        <f t="shared" si="28"/>
        <v>253280</v>
      </c>
      <c r="DF56" s="147"/>
      <c r="DG56" s="147"/>
      <c r="DH56" s="147"/>
      <c r="DI56" s="147"/>
      <c r="DJ56" s="147"/>
      <c r="DK56" s="201"/>
      <c r="DL56" s="201"/>
      <c r="DM56" s="201"/>
      <c r="DN56" s="201">
        <f t="shared" si="29"/>
        <v>108964</v>
      </c>
      <c r="DO56" s="201">
        <f t="shared" si="30"/>
        <v>253280</v>
      </c>
      <c r="DP56" s="147"/>
      <c r="DQ56" s="147"/>
      <c r="DR56" s="147"/>
      <c r="DS56" s="147"/>
      <c r="DT56" s="147"/>
      <c r="DU56" s="201">
        <f t="shared" si="31"/>
        <v>60</v>
      </c>
      <c r="DV56" s="201">
        <f t="shared" si="32"/>
        <v>362244</v>
      </c>
      <c r="DW56" s="201">
        <f t="shared" si="33"/>
        <v>108964</v>
      </c>
      <c r="DX56" s="201">
        <f t="shared" si="34"/>
        <v>253280</v>
      </c>
      <c r="DY56" s="147">
        <f t="shared" si="35"/>
        <v>19</v>
      </c>
      <c r="DZ56" s="147">
        <f t="shared" si="36"/>
        <v>6650</v>
      </c>
      <c r="EA56" s="147">
        <f t="shared" si="37"/>
        <v>0</v>
      </c>
      <c r="EB56" s="147">
        <f t="shared" si="38"/>
        <v>6650</v>
      </c>
    </row>
    <row r="57" spans="1:132" ht="12.75">
      <c r="A57" s="169">
        <v>25</v>
      </c>
      <c r="B57" s="176" t="s">
        <v>89</v>
      </c>
      <c r="C57" s="176">
        <v>290455.4</v>
      </c>
      <c r="D57" s="176">
        <v>92462</v>
      </c>
      <c r="E57" s="201">
        <v>21</v>
      </c>
      <c r="F57" s="201">
        <v>13770</v>
      </c>
      <c r="G57" s="201">
        <v>13770</v>
      </c>
      <c r="H57" s="201">
        <v>13770</v>
      </c>
      <c r="I57" s="201"/>
      <c r="J57" s="147">
        <v>15</v>
      </c>
      <c r="K57" s="147">
        <v>5250</v>
      </c>
      <c r="L57" s="147">
        <v>5250</v>
      </c>
      <c r="M57" s="147">
        <v>5250</v>
      </c>
      <c r="N57" s="147"/>
      <c r="O57" s="201">
        <v>12</v>
      </c>
      <c r="P57" s="201">
        <v>11210</v>
      </c>
      <c r="Q57" s="201"/>
      <c r="R57" s="201">
        <v>13770</v>
      </c>
      <c r="S57" s="201">
        <v>11210</v>
      </c>
      <c r="T57" s="147">
        <v>15</v>
      </c>
      <c r="U57" s="147">
        <v>5250</v>
      </c>
      <c r="V57" s="147">
        <v>5250</v>
      </c>
      <c r="W57" s="147">
        <v>10500</v>
      </c>
      <c r="X57" s="147"/>
      <c r="Y57" s="201">
        <v>13</v>
      </c>
      <c r="Z57" s="201">
        <v>22860</v>
      </c>
      <c r="AA57" s="201">
        <v>22860</v>
      </c>
      <c r="AB57" s="201">
        <f t="shared" si="8"/>
        <v>36630</v>
      </c>
      <c r="AC57" s="201">
        <f t="shared" si="9"/>
        <v>11210</v>
      </c>
      <c r="AD57" s="147">
        <v>15</v>
      </c>
      <c r="AE57" s="147">
        <f t="shared" si="10"/>
        <v>5250</v>
      </c>
      <c r="AF57" s="147">
        <v>3000</v>
      </c>
      <c r="AG57" s="147">
        <f t="shared" si="11"/>
        <v>13500</v>
      </c>
      <c r="AH57" s="147">
        <f t="shared" si="12"/>
        <v>2250</v>
      </c>
      <c r="AI57" s="201">
        <v>13</v>
      </c>
      <c r="AJ57" s="201">
        <v>11850</v>
      </c>
      <c r="AK57" s="201"/>
      <c r="AL57" s="201">
        <f t="shared" si="13"/>
        <v>36630</v>
      </c>
      <c r="AM57" s="201">
        <f t="shared" si="14"/>
        <v>23060</v>
      </c>
      <c r="AN57" s="147"/>
      <c r="AO57" s="147"/>
      <c r="AP57" s="147"/>
      <c r="AQ57" s="147">
        <f t="shared" si="40"/>
        <v>13500</v>
      </c>
      <c r="AR57" s="147"/>
      <c r="AS57" s="201"/>
      <c r="AT57" s="201"/>
      <c r="AU57" s="201"/>
      <c r="AV57" s="201">
        <f t="shared" si="15"/>
        <v>36630</v>
      </c>
      <c r="AW57" s="201">
        <f t="shared" si="16"/>
        <v>23060</v>
      </c>
      <c r="AX57" s="147"/>
      <c r="AY57" s="147"/>
      <c r="AZ57" s="147"/>
      <c r="BA57" s="147"/>
      <c r="BB57" s="147"/>
      <c r="BC57" s="201"/>
      <c r="BD57" s="201"/>
      <c r="BE57" s="201"/>
      <c r="BF57" s="201">
        <f t="shared" si="17"/>
        <v>36630</v>
      </c>
      <c r="BG57" s="201">
        <f t="shared" si="18"/>
        <v>23060</v>
      </c>
      <c r="BH57" s="147"/>
      <c r="BI57" s="147"/>
      <c r="BJ57" s="147"/>
      <c r="BK57" s="147"/>
      <c r="BL57" s="147"/>
      <c r="BM57" s="201">
        <v>3</v>
      </c>
      <c r="BN57" s="201">
        <v>8348</v>
      </c>
      <c r="BO57" s="201"/>
      <c r="BP57" s="201">
        <f t="shared" si="19"/>
        <v>36630</v>
      </c>
      <c r="BQ57" s="201">
        <f t="shared" si="20"/>
        <v>31408</v>
      </c>
      <c r="BR57" s="147"/>
      <c r="BS57" s="147"/>
      <c r="BT57" s="147"/>
      <c r="BU57" s="147"/>
      <c r="BV57" s="147"/>
      <c r="BW57" s="201"/>
      <c r="BX57" s="201"/>
      <c r="BY57" s="201"/>
      <c r="BZ57" s="201">
        <f t="shared" si="21"/>
        <v>36630</v>
      </c>
      <c r="CA57" s="201">
        <f t="shared" si="22"/>
        <v>31408</v>
      </c>
      <c r="CB57" s="147"/>
      <c r="CC57" s="147"/>
      <c r="CD57" s="147"/>
      <c r="CE57" s="147"/>
      <c r="CF57" s="147"/>
      <c r="CG57" s="201"/>
      <c r="CH57" s="201"/>
      <c r="CI57" s="201"/>
      <c r="CJ57" s="201">
        <f t="shared" si="23"/>
        <v>36630</v>
      </c>
      <c r="CK57" s="201">
        <f t="shared" si="24"/>
        <v>31408</v>
      </c>
      <c r="CL57" s="147"/>
      <c r="CM57" s="147"/>
      <c r="CN57" s="147"/>
      <c r="CO57" s="147"/>
      <c r="CP57" s="147"/>
      <c r="CQ57" s="201"/>
      <c r="CR57" s="201"/>
      <c r="CS57" s="201"/>
      <c r="CT57" s="201">
        <f t="shared" si="25"/>
        <v>36630</v>
      </c>
      <c r="CU57" s="201">
        <f t="shared" si="26"/>
        <v>31408</v>
      </c>
      <c r="CV57" s="147"/>
      <c r="CW57" s="147"/>
      <c r="CX57" s="147"/>
      <c r="CY57" s="147"/>
      <c r="CZ57" s="147"/>
      <c r="DA57" s="201"/>
      <c r="DB57" s="201"/>
      <c r="DC57" s="201"/>
      <c r="DD57" s="201">
        <f t="shared" si="27"/>
        <v>36630</v>
      </c>
      <c r="DE57" s="201">
        <f t="shared" si="28"/>
        <v>31408</v>
      </c>
      <c r="DF57" s="147"/>
      <c r="DG57" s="147"/>
      <c r="DH57" s="147"/>
      <c r="DI57" s="147"/>
      <c r="DJ57" s="147"/>
      <c r="DK57" s="201"/>
      <c r="DL57" s="201"/>
      <c r="DM57" s="201"/>
      <c r="DN57" s="201">
        <f t="shared" si="29"/>
        <v>36630</v>
      </c>
      <c r="DO57" s="201">
        <f t="shared" si="30"/>
        <v>31408</v>
      </c>
      <c r="DP57" s="147"/>
      <c r="DQ57" s="147"/>
      <c r="DR57" s="147"/>
      <c r="DS57" s="147"/>
      <c r="DT57" s="147"/>
      <c r="DU57" s="201">
        <f t="shared" si="31"/>
        <v>21</v>
      </c>
      <c r="DV57" s="201">
        <f t="shared" si="32"/>
        <v>68038</v>
      </c>
      <c r="DW57" s="201">
        <f t="shared" si="33"/>
        <v>36630</v>
      </c>
      <c r="DX57" s="201">
        <f t="shared" si="34"/>
        <v>31408</v>
      </c>
      <c r="DY57" s="147">
        <f t="shared" si="35"/>
        <v>15</v>
      </c>
      <c r="DZ57" s="147">
        <f t="shared" si="36"/>
        <v>15750</v>
      </c>
      <c r="EA57" s="147">
        <f t="shared" si="37"/>
        <v>13500</v>
      </c>
      <c r="EB57" s="147">
        <f t="shared" si="38"/>
        <v>2250</v>
      </c>
    </row>
    <row r="58" spans="1:132" ht="12.75">
      <c r="A58" s="169">
        <v>26</v>
      </c>
      <c r="B58" s="176" t="s">
        <v>90</v>
      </c>
      <c r="C58" s="176">
        <v>1462937</v>
      </c>
      <c r="D58" s="176">
        <v>232530</v>
      </c>
      <c r="E58" s="201">
        <v>166</v>
      </c>
      <c r="F58" s="201">
        <v>148000</v>
      </c>
      <c r="G58" s="201"/>
      <c r="H58" s="201"/>
      <c r="I58" s="201">
        <v>148000</v>
      </c>
      <c r="J58" s="147">
        <v>67</v>
      </c>
      <c r="K58" s="147">
        <v>23450</v>
      </c>
      <c r="L58" s="147">
        <v>23450</v>
      </c>
      <c r="M58" s="147">
        <v>23450</v>
      </c>
      <c r="N58" s="147"/>
      <c r="O58" s="201">
        <v>166</v>
      </c>
      <c r="P58" s="201">
        <v>148000</v>
      </c>
      <c r="Q58" s="201">
        <v>50785</v>
      </c>
      <c r="R58" s="201">
        <v>50785</v>
      </c>
      <c r="S58" s="201">
        <v>245215</v>
      </c>
      <c r="T58" s="147">
        <v>67</v>
      </c>
      <c r="U58" s="147">
        <v>23450</v>
      </c>
      <c r="V58" s="147">
        <v>17350</v>
      </c>
      <c r="W58" s="147">
        <v>40800</v>
      </c>
      <c r="X58" s="147">
        <v>6100</v>
      </c>
      <c r="Y58" s="201">
        <v>89</v>
      </c>
      <c r="Z58" s="201">
        <v>150000</v>
      </c>
      <c r="AA58" s="201">
        <v>49215</v>
      </c>
      <c r="AB58" s="201">
        <f t="shared" si="8"/>
        <v>100000</v>
      </c>
      <c r="AC58" s="201">
        <f t="shared" si="9"/>
        <v>346000</v>
      </c>
      <c r="AD58" s="147">
        <v>67</v>
      </c>
      <c r="AE58" s="147">
        <f t="shared" si="10"/>
        <v>23450</v>
      </c>
      <c r="AF58" s="147">
        <v>14350</v>
      </c>
      <c r="AG58" s="147">
        <f t="shared" si="11"/>
        <v>55150</v>
      </c>
      <c r="AH58" s="147">
        <f t="shared" si="12"/>
        <v>15200</v>
      </c>
      <c r="AI58" s="201">
        <v>94</v>
      </c>
      <c r="AJ58" s="201">
        <v>155000</v>
      </c>
      <c r="AK58" s="201">
        <v>60900</v>
      </c>
      <c r="AL58" s="201">
        <f t="shared" si="13"/>
        <v>160900</v>
      </c>
      <c r="AM58" s="201">
        <f t="shared" si="14"/>
        <v>440100</v>
      </c>
      <c r="AN58" s="147">
        <v>8</v>
      </c>
      <c r="AO58" s="147"/>
      <c r="AP58" s="147"/>
      <c r="AQ58" s="147">
        <f t="shared" si="40"/>
        <v>55150</v>
      </c>
      <c r="AR58" s="147"/>
      <c r="AS58" s="201">
        <v>97</v>
      </c>
      <c r="AT58" s="201">
        <v>158000</v>
      </c>
      <c r="AU58" s="201">
        <v>64100</v>
      </c>
      <c r="AV58" s="201">
        <f t="shared" si="15"/>
        <v>225000</v>
      </c>
      <c r="AW58" s="201">
        <f t="shared" si="16"/>
        <v>534000</v>
      </c>
      <c r="AX58" s="147"/>
      <c r="AY58" s="147"/>
      <c r="AZ58" s="147"/>
      <c r="BA58" s="147"/>
      <c r="BB58" s="147"/>
      <c r="BC58" s="201"/>
      <c r="BD58" s="201"/>
      <c r="BE58" s="201"/>
      <c r="BF58" s="201">
        <f t="shared" si="17"/>
        <v>225000</v>
      </c>
      <c r="BG58" s="201">
        <f t="shared" si="18"/>
        <v>534000</v>
      </c>
      <c r="BH58" s="147"/>
      <c r="BI58" s="147"/>
      <c r="BJ58" s="147"/>
      <c r="BK58" s="147"/>
      <c r="BL58" s="147"/>
      <c r="BM58" s="201">
        <v>98</v>
      </c>
      <c r="BN58" s="201">
        <v>160000</v>
      </c>
      <c r="BO58" s="201"/>
      <c r="BP58" s="201">
        <f t="shared" si="19"/>
        <v>225000</v>
      </c>
      <c r="BQ58" s="201">
        <f t="shared" si="20"/>
        <v>694000</v>
      </c>
      <c r="BR58" s="147"/>
      <c r="BS58" s="147"/>
      <c r="BT58" s="147"/>
      <c r="BU58" s="147"/>
      <c r="BV58" s="147"/>
      <c r="BW58" s="201"/>
      <c r="BX58" s="201"/>
      <c r="BY58" s="201"/>
      <c r="BZ58" s="201">
        <f t="shared" si="21"/>
        <v>225000</v>
      </c>
      <c r="CA58" s="201">
        <f t="shared" si="22"/>
        <v>694000</v>
      </c>
      <c r="CB58" s="147"/>
      <c r="CC58" s="147"/>
      <c r="CD58" s="147"/>
      <c r="CE58" s="147"/>
      <c r="CF58" s="147"/>
      <c r="CG58" s="201"/>
      <c r="CH58" s="201"/>
      <c r="CI58" s="201"/>
      <c r="CJ58" s="201">
        <f t="shared" si="23"/>
        <v>225000</v>
      </c>
      <c r="CK58" s="201">
        <f t="shared" si="24"/>
        <v>694000</v>
      </c>
      <c r="CL58" s="147"/>
      <c r="CM58" s="147"/>
      <c r="CN58" s="147"/>
      <c r="CO58" s="147"/>
      <c r="CP58" s="147"/>
      <c r="CQ58" s="201"/>
      <c r="CR58" s="201"/>
      <c r="CS58" s="201"/>
      <c r="CT58" s="201">
        <f t="shared" si="25"/>
        <v>225000</v>
      </c>
      <c r="CU58" s="201">
        <f t="shared" si="26"/>
        <v>694000</v>
      </c>
      <c r="CV58" s="147"/>
      <c r="CW58" s="147"/>
      <c r="CX58" s="147"/>
      <c r="CY58" s="147"/>
      <c r="CZ58" s="147"/>
      <c r="DA58" s="201"/>
      <c r="DB58" s="201"/>
      <c r="DC58" s="201"/>
      <c r="DD58" s="201">
        <f t="shared" si="27"/>
        <v>225000</v>
      </c>
      <c r="DE58" s="201">
        <f t="shared" si="28"/>
        <v>694000</v>
      </c>
      <c r="DF58" s="147"/>
      <c r="DG58" s="147"/>
      <c r="DH58" s="147"/>
      <c r="DI58" s="147"/>
      <c r="DJ58" s="147"/>
      <c r="DK58" s="201"/>
      <c r="DL58" s="201"/>
      <c r="DM58" s="201"/>
      <c r="DN58" s="201">
        <f t="shared" si="29"/>
        <v>225000</v>
      </c>
      <c r="DO58" s="201">
        <f t="shared" si="30"/>
        <v>694000</v>
      </c>
      <c r="DP58" s="147"/>
      <c r="DQ58" s="147"/>
      <c r="DR58" s="147"/>
      <c r="DS58" s="147"/>
      <c r="DT58" s="147"/>
      <c r="DU58" s="201">
        <f t="shared" si="31"/>
        <v>166</v>
      </c>
      <c r="DV58" s="201">
        <f t="shared" si="32"/>
        <v>919000</v>
      </c>
      <c r="DW58" s="201">
        <f t="shared" si="33"/>
        <v>225000</v>
      </c>
      <c r="DX58" s="201">
        <f t="shared" si="34"/>
        <v>694000</v>
      </c>
      <c r="DY58" s="147">
        <f t="shared" si="35"/>
        <v>67</v>
      </c>
      <c r="DZ58" s="147">
        <f t="shared" si="36"/>
        <v>70350</v>
      </c>
      <c r="EA58" s="147">
        <f t="shared" si="37"/>
        <v>55150</v>
      </c>
      <c r="EB58" s="147">
        <f t="shared" si="38"/>
        <v>15200</v>
      </c>
    </row>
    <row r="59" spans="1:132" ht="12.75">
      <c r="A59" s="169">
        <v>27</v>
      </c>
      <c r="B59" s="176" t="s">
        <v>91</v>
      </c>
      <c r="C59" s="176">
        <v>116593.3</v>
      </c>
      <c r="D59" s="176">
        <v>116593</v>
      </c>
      <c r="E59" s="201">
        <v>12</v>
      </c>
      <c r="F59" s="201">
        <v>12343</v>
      </c>
      <c r="G59" s="201"/>
      <c r="H59" s="201"/>
      <c r="I59" s="201"/>
      <c r="J59" s="147">
        <v>2</v>
      </c>
      <c r="K59" s="147">
        <v>700</v>
      </c>
      <c r="L59" s="147">
        <v>700</v>
      </c>
      <c r="M59" s="147">
        <v>700</v>
      </c>
      <c r="N59" s="147"/>
      <c r="O59" s="201">
        <v>15</v>
      </c>
      <c r="P59" s="201">
        <v>13422</v>
      </c>
      <c r="Q59" s="201">
        <v>12343</v>
      </c>
      <c r="R59" s="201">
        <v>25765</v>
      </c>
      <c r="S59" s="201">
        <v>13422</v>
      </c>
      <c r="T59" s="147">
        <v>2</v>
      </c>
      <c r="U59" s="147">
        <v>700</v>
      </c>
      <c r="V59" s="147">
        <v>700</v>
      </c>
      <c r="W59" s="147">
        <v>1400</v>
      </c>
      <c r="X59" s="147"/>
      <c r="Y59" s="201">
        <v>12</v>
      </c>
      <c r="Z59" s="201">
        <v>16021</v>
      </c>
      <c r="AA59" s="201">
        <v>13422</v>
      </c>
      <c r="AB59" s="201">
        <f t="shared" si="8"/>
        <v>39187</v>
      </c>
      <c r="AC59" s="201">
        <f t="shared" si="9"/>
        <v>2599</v>
      </c>
      <c r="AD59" s="147">
        <v>2</v>
      </c>
      <c r="AE59" s="147">
        <f t="shared" si="10"/>
        <v>700</v>
      </c>
      <c r="AF59" s="147">
        <v>700</v>
      </c>
      <c r="AG59" s="147">
        <f t="shared" si="11"/>
        <v>2100</v>
      </c>
      <c r="AH59" s="147">
        <f t="shared" si="12"/>
        <v>0</v>
      </c>
      <c r="AI59" s="201">
        <v>11</v>
      </c>
      <c r="AJ59" s="201">
        <v>13956</v>
      </c>
      <c r="AK59" s="201">
        <v>16555</v>
      </c>
      <c r="AL59" s="201">
        <f t="shared" si="13"/>
        <v>55742</v>
      </c>
      <c r="AM59" s="201">
        <f t="shared" si="14"/>
        <v>0</v>
      </c>
      <c r="AN59" s="147"/>
      <c r="AO59" s="147"/>
      <c r="AP59" s="147"/>
      <c r="AQ59" s="147">
        <f t="shared" si="40"/>
        <v>2100</v>
      </c>
      <c r="AR59" s="147"/>
      <c r="AS59" s="201">
        <v>10</v>
      </c>
      <c r="AT59" s="201">
        <v>11786</v>
      </c>
      <c r="AU59" s="201">
        <v>11786</v>
      </c>
      <c r="AV59" s="201">
        <f t="shared" si="15"/>
        <v>67528</v>
      </c>
      <c r="AW59" s="201">
        <f t="shared" si="16"/>
        <v>0</v>
      </c>
      <c r="AX59" s="147"/>
      <c r="AY59" s="147"/>
      <c r="AZ59" s="147"/>
      <c r="BA59" s="147"/>
      <c r="BB59" s="147"/>
      <c r="BC59" s="201">
        <v>10</v>
      </c>
      <c r="BD59" s="201">
        <v>11786</v>
      </c>
      <c r="BE59" s="201">
        <v>11786</v>
      </c>
      <c r="BF59" s="201">
        <f t="shared" si="17"/>
        <v>79314</v>
      </c>
      <c r="BG59" s="201">
        <f t="shared" si="18"/>
        <v>0</v>
      </c>
      <c r="BH59" s="147"/>
      <c r="BI59" s="147"/>
      <c r="BJ59" s="147"/>
      <c r="BK59" s="147"/>
      <c r="BL59" s="147"/>
      <c r="BM59" s="201"/>
      <c r="BN59" s="201"/>
      <c r="BO59" s="201"/>
      <c r="BP59" s="201">
        <f t="shared" si="19"/>
        <v>79314</v>
      </c>
      <c r="BQ59" s="201">
        <f t="shared" si="20"/>
        <v>0</v>
      </c>
      <c r="BR59" s="147"/>
      <c r="BS59" s="147"/>
      <c r="BT59" s="147"/>
      <c r="BU59" s="147"/>
      <c r="BV59" s="147"/>
      <c r="BW59" s="201"/>
      <c r="BX59" s="201"/>
      <c r="BY59" s="201"/>
      <c r="BZ59" s="201">
        <f t="shared" si="21"/>
        <v>79314</v>
      </c>
      <c r="CA59" s="201">
        <f t="shared" si="22"/>
        <v>0</v>
      </c>
      <c r="CB59" s="147"/>
      <c r="CC59" s="147"/>
      <c r="CD59" s="147"/>
      <c r="CE59" s="147"/>
      <c r="CF59" s="147"/>
      <c r="CG59" s="201"/>
      <c r="CH59" s="201"/>
      <c r="CI59" s="201"/>
      <c r="CJ59" s="201">
        <f t="shared" si="23"/>
        <v>79314</v>
      </c>
      <c r="CK59" s="201">
        <f t="shared" si="24"/>
        <v>0</v>
      </c>
      <c r="CL59" s="147"/>
      <c r="CM59" s="147"/>
      <c r="CN59" s="147"/>
      <c r="CO59" s="147"/>
      <c r="CP59" s="147"/>
      <c r="CQ59" s="201"/>
      <c r="CR59" s="201"/>
      <c r="CS59" s="201"/>
      <c r="CT59" s="201">
        <f t="shared" si="25"/>
        <v>79314</v>
      </c>
      <c r="CU59" s="201">
        <f t="shared" si="26"/>
        <v>0</v>
      </c>
      <c r="CV59" s="147"/>
      <c r="CW59" s="147"/>
      <c r="CX59" s="147"/>
      <c r="CY59" s="147"/>
      <c r="CZ59" s="147"/>
      <c r="DA59" s="201"/>
      <c r="DB59" s="201"/>
      <c r="DC59" s="201"/>
      <c r="DD59" s="201">
        <f t="shared" si="27"/>
        <v>79314</v>
      </c>
      <c r="DE59" s="201">
        <f t="shared" si="28"/>
        <v>0</v>
      </c>
      <c r="DF59" s="147"/>
      <c r="DG59" s="147"/>
      <c r="DH59" s="147"/>
      <c r="DI59" s="147"/>
      <c r="DJ59" s="147"/>
      <c r="DK59" s="201"/>
      <c r="DL59" s="201"/>
      <c r="DM59" s="201"/>
      <c r="DN59" s="201">
        <f t="shared" si="29"/>
        <v>79314</v>
      </c>
      <c r="DO59" s="201">
        <f t="shared" si="30"/>
        <v>0</v>
      </c>
      <c r="DP59" s="147"/>
      <c r="DQ59" s="147"/>
      <c r="DR59" s="147"/>
      <c r="DS59" s="147"/>
      <c r="DT59" s="147"/>
      <c r="DU59" s="201">
        <f t="shared" si="31"/>
        <v>15</v>
      </c>
      <c r="DV59" s="201">
        <f t="shared" si="32"/>
        <v>79314</v>
      </c>
      <c r="DW59" s="201">
        <f t="shared" si="33"/>
        <v>79314</v>
      </c>
      <c r="DX59" s="201">
        <f t="shared" si="34"/>
        <v>0</v>
      </c>
      <c r="DY59" s="147">
        <f t="shared" si="35"/>
        <v>2</v>
      </c>
      <c r="DZ59" s="147">
        <f t="shared" si="36"/>
        <v>2100</v>
      </c>
      <c r="EA59" s="147">
        <f t="shared" si="37"/>
        <v>2100</v>
      </c>
      <c r="EB59" s="147">
        <f t="shared" si="38"/>
        <v>0</v>
      </c>
    </row>
    <row r="60" spans="1:132" ht="12.75">
      <c r="A60" s="169">
        <v>28</v>
      </c>
      <c r="B60" s="176" t="s">
        <v>92</v>
      </c>
      <c r="C60" s="176">
        <v>1087462.1</v>
      </c>
      <c r="D60" s="176">
        <v>166970</v>
      </c>
      <c r="E60" s="201">
        <v>53</v>
      </c>
      <c r="F60" s="201">
        <v>84604</v>
      </c>
      <c r="G60" s="201">
        <v>67684</v>
      </c>
      <c r="H60" s="201">
        <v>67684</v>
      </c>
      <c r="I60" s="201">
        <v>16920</v>
      </c>
      <c r="J60" s="147">
        <v>1</v>
      </c>
      <c r="K60" s="147">
        <v>1500</v>
      </c>
      <c r="L60" s="147">
        <v>1500</v>
      </c>
      <c r="M60" s="147">
        <v>1500</v>
      </c>
      <c r="N60" s="147"/>
      <c r="O60" s="201">
        <v>53</v>
      </c>
      <c r="P60" s="201">
        <v>90734</v>
      </c>
      <c r="Q60" s="201">
        <v>45367</v>
      </c>
      <c r="R60" s="201">
        <v>113051</v>
      </c>
      <c r="S60" s="201">
        <v>62287</v>
      </c>
      <c r="T60" s="147"/>
      <c r="U60" s="147"/>
      <c r="V60" s="147"/>
      <c r="W60" s="147"/>
      <c r="X60" s="147"/>
      <c r="Y60" s="201">
        <v>56</v>
      </c>
      <c r="Z60" s="201">
        <v>89216</v>
      </c>
      <c r="AA60" s="201">
        <v>44608</v>
      </c>
      <c r="AB60" s="201">
        <f t="shared" si="8"/>
        <v>157659</v>
      </c>
      <c r="AC60" s="201">
        <f t="shared" si="9"/>
        <v>106895</v>
      </c>
      <c r="AD60" s="147"/>
      <c r="AE60" s="147">
        <f t="shared" si="10"/>
        <v>0</v>
      </c>
      <c r="AF60" s="147"/>
      <c r="AG60" s="147">
        <f t="shared" si="11"/>
        <v>1500</v>
      </c>
      <c r="AH60" s="147">
        <f t="shared" si="12"/>
        <v>0</v>
      </c>
      <c r="AI60" s="201">
        <v>58</v>
      </c>
      <c r="AJ60" s="201">
        <v>91405</v>
      </c>
      <c r="AK60" s="201">
        <v>91405</v>
      </c>
      <c r="AL60" s="201">
        <f t="shared" si="13"/>
        <v>249064</v>
      </c>
      <c r="AM60" s="201">
        <f t="shared" si="14"/>
        <v>106895</v>
      </c>
      <c r="AN60" s="147"/>
      <c r="AO60" s="147"/>
      <c r="AP60" s="147"/>
      <c r="AQ60" s="147">
        <f t="shared" si="40"/>
        <v>1500</v>
      </c>
      <c r="AR60" s="147"/>
      <c r="AS60" s="201">
        <v>59</v>
      </c>
      <c r="AT60" s="201">
        <v>92821</v>
      </c>
      <c r="AU60" s="201"/>
      <c r="AV60" s="201">
        <f t="shared" si="15"/>
        <v>249064</v>
      </c>
      <c r="AW60" s="201">
        <f t="shared" si="16"/>
        <v>199716</v>
      </c>
      <c r="AX60" s="147"/>
      <c r="AY60" s="147"/>
      <c r="AZ60" s="147"/>
      <c r="BA60" s="147"/>
      <c r="BB60" s="147"/>
      <c r="BC60" s="201">
        <v>59</v>
      </c>
      <c r="BD60" s="201">
        <v>92821</v>
      </c>
      <c r="BE60" s="201"/>
      <c r="BF60" s="201">
        <f t="shared" si="17"/>
        <v>249064</v>
      </c>
      <c r="BG60" s="201">
        <f t="shared" si="18"/>
        <v>292537</v>
      </c>
      <c r="BH60" s="147"/>
      <c r="BI60" s="147"/>
      <c r="BJ60" s="147"/>
      <c r="BK60" s="147"/>
      <c r="BL60" s="147"/>
      <c r="BM60" s="201">
        <v>11</v>
      </c>
      <c r="BN60" s="201">
        <v>40810</v>
      </c>
      <c r="BO60" s="201">
        <v>40810</v>
      </c>
      <c r="BP60" s="201">
        <f t="shared" si="19"/>
        <v>289874</v>
      </c>
      <c r="BQ60" s="201">
        <f t="shared" si="20"/>
        <v>292537</v>
      </c>
      <c r="BR60" s="147"/>
      <c r="BS60" s="147"/>
      <c r="BT60" s="147"/>
      <c r="BU60" s="147"/>
      <c r="BV60" s="147"/>
      <c r="BW60" s="201"/>
      <c r="BX60" s="201"/>
      <c r="BY60" s="201"/>
      <c r="BZ60" s="201">
        <f t="shared" si="21"/>
        <v>289874</v>
      </c>
      <c r="CA60" s="201">
        <f t="shared" si="22"/>
        <v>292537</v>
      </c>
      <c r="CB60" s="147"/>
      <c r="CC60" s="147"/>
      <c r="CD60" s="147"/>
      <c r="CE60" s="147"/>
      <c r="CF60" s="147"/>
      <c r="CG60" s="201"/>
      <c r="CH60" s="201"/>
      <c r="CI60" s="201"/>
      <c r="CJ60" s="201">
        <f t="shared" si="23"/>
        <v>289874</v>
      </c>
      <c r="CK60" s="201">
        <f t="shared" si="24"/>
        <v>292537</v>
      </c>
      <c r="CL60" s="147"/>
      <c r="CM60" s="147"/>
      <c r="CN60" s="147"/>
      <c r="CO60" s="147"/>
      <c r="CP60" s="147"/>
      <c r="CQ60" s="201"/>
      <c r="CR60" s="201"/>
      <c r="CS60" s="201"/>
      <c r="CT60" s="201">
        <f t="shared" si="25"/>
        <v>289874</v>
      </c>
      <c r="CU60" s="201">
        <f t="shared" si="26"/>
        <v>292537</v>
      </c>
      <c r="CV60" s="147"/>
      <c r="CW60" s="147"/>
      <c r="CX60" s="147"/>
      <c r="CY60" s="147"/>
      <c r="CZ60" s="147"/>
      <c r="DA60" s="201"/>
      <c r="DB60" s="201"/>
      <c r="DC60" s="201"/>
      <c r="DD60" s="201">
        <f t="shared" si="27"/>
        <v>289874</v>
      </c>
      <c r="DE60" s="201">
        <f t="shared" si="28"/>
        <v>292537</v>
      </c>
      <c r="DF60" s="147"/>
      <c r="DG60" s="147"/>
      <c r="DH60" s="147"/>
      <c r="DI60" s="147"/>
      <c r="DJ60" s="147"/>
      <c r="DK60" s="201"/>
      <c r="DL60" s="201"/>
      <c r="DM60" s="201"/>
      <c r="DN60" s="201">
        <f t="shared" si="29"/>
        <v>289874</v>
      </c>
      <c r="DO60" s="201">
        <f t="shared" si="30"/>
        <v>292537</v>
      </c>
      <c r="DP60" s="147"/>
      <c r="DQ60" s="147"/>
      <c r="DR60" s="147"/>
      <c r="DS60" s="147"/>
      <c r="DT60" s="147"/>
      <c r="DU60" s="201">
        <f t="shared" si="31"/>
        <v>59</v>
      </c>
      <c r="DV60" s="201">
        <f t="shared" si="32"/>
        <v>582411</v>
      </c>
      <c r="DW60" s="201">
        <f t="shared" si="33"/>
        <v>289874</v>
      </c>
      <c r="DX60" s="201">
        <f t="shared" si="34"/>
        <v>292537</v>
      </c>
      <c r="DY60" s="147">
        <f t="shared" si="35"/>
        <v>1</v>
      </c>
      <c r="DZ60" s="147">
        <f t="shared" si="36"/>
        <v>1500</v>
      </c>
      <c r="EA60" s="147">
        <f t="shared" si="37"/>
        <v>1500</v>
      </c>
      <c r="EB60" s="147">
        <f t="shared" si="38"/>
        <v>0</v>
      </c>
    </row>
    <row r="61" spans="1:132" ht="12.75">
      <c r="A61" s="169">
        <v>29</v>
      </c>
      <c r="B61" s="176" t="s">
        <v>93</v>
      </c>
      <c r="C61" s="176">
        <v>2700781.2</v>
      </c>
      <c r="D61" s="176">
        <v>438700</v>
      </c>
      <c r="E61" s="201">
        <v>368</v>
      </c>
      <c r="F61" s="201">
        <v>137432</v>
      </c>
      <c r="G61" s="201"/>
      <c r="H61" s="201"/>
      <c r="I61" s="201">
        <v>137432</v>
      </c>
      <c r="J61" s="147">
        <v>104</v>
      </c>
      <c r="K61" s="147">
        <v>30100</v>
      </c>
      <c r="L61" s="147"/>
      <c r="M61" s="147"/>
      <c r="N61" s="147">
        <v>30100</v>
      </c>
      <c r="O61" s="201">
        <v>370</v>
      </c>
      <c r="P61" s="201">
        <v>138178</v>
      </c>
      <c r="Q61" s="201">
        <v>138178</v>
      </c>
      <c r="R61" s="201">
        <v>138178</v>
      </c>
      <c r="S61" s="201">
        <v>30100</v>
      </c>
      <c r="T61" s="147">
        <v>84</v>
      </c>
      <c r="U61" s="147">
        <v>29400</v>
      </c>
      <c r="V61" s="147">
        <v>29400</v>
      </c>
      <c r="W61" s="147">
        <v>29400</v>
      </c>
      <c r="X61" s="147"/>
      <c r="Y61" s="201">
        <v>372</v>
      </c>
      <c r="Z61" s="201">
        <v>136906</v>
      </c>
      <c r="AA61" s="201">
        <v>136906</v>
      </c>
      <c r="AB61" s="201">
        <f t="shared" si="8"/>
        <v>275084</v>
      </c>
      <c r="AC61" s="201">
        <f t="shared" si="9"/>
        <v>137432</v>
      </c>
      <c r="AD61" s="147">
        <v>81</v>
      </c>
      <c r="AE61" s="147">
        <f t="shared" si="10"/>
        <v>28350</v>
      </c>
      <c r="AF61" s="147">
        <v>28350</v>
      </c>
      <c r="AG61" s="147">
        <f t="shared" si="11"/>
        <v>57750</v>
      </c>
      <c r="AH61" s="147">
        <f t="shared" si="12"/>
        <v>30100</v>
      </c>
      <c r="AI61" s="201">
        <v>374</v>
      </c>
      <c r="AJ61" s="201">
        <v>163616</v>
      </c>
      <c r="AK61" s="201">
        <v>131040</v>
      </c>
      <c r="AL61" s="201">
        <f t="shared" si="13"/>
        <v>406124</v>
      </c>
      <c r="AM61" s="201">
        <f t="shared" si="14"/>
        <v>170008</v>
      </c>
      <c r="AN61" s="147">
        <v>81</v>
      </c>
      <c r="AO61" s="147"/>
      <c r="AP61" s="147"/>
      <c r="AQ61" s="147">
        <f t="shared" si="40"/>
        <v>57750</v>
      </c>
      <c r="AR61" s="147"/>
      <c r="AS61" s="201">
        <v>376</v>
      </c>
      <c r="AT61" s="201">
        <v>162791</v>
      </c>
      <c r="AU61" s="201">
        <v>32576</v>
      </c>
      <c r="AV61" s="201">
        <f t="shared" si="15"/>
        <v>438700</v>
      </c>
      <c r="AW61" s="201">
        <f t="shared" si="16"/>
        <v>300223</v>
      </c>
      <c r="AX61" s="147"/>
      <c r="AY61" s="147"/>
      <c r="AZ61" s="147"/>
      <c r="BA61" s="147"/>
      <c r="BB61" s="147"/>
      <c r="BC61" s="201">
        <v>376</v>
      </c>
      <c r="BD61" s="201">
        <v>169550</v>
      </c>
      <c r="BE61" s="201"/>
      <c r="BF61" s="201">
        <f t="shared" si="17"/>
        <v>438700</v>
      </c>
      <c r="BG61" s="201">
        <f t="shared" si="18"/>
        <v>469773</v>
      </c>
      <c r="BH61" s="147"/>
      <c r="BI61" s="147"/>
      <c r="BJ61" s="147"/>
      <c r="BK61" s="147"/>
      <c r="BL61" s="147"/>
      <c r="BM61" s="201">
        <v>376</v>
      </c>
      <c r="BN61" s="201">
        <v>169550</v>
      </c>
      <c r="BO61" s="201"/>
      <c r="BP61" s="201">
        <f t="shared" si="19"/>
        <v>438700</v>
      </c>
      <c r="BQ61" s="201">
        <f t="shared" si="20"/>
        <v>639323</v>
      </c>
      <c r="BR61" s="147"/>
      <c r="BS61" s="147"/>
      <c r="BT61" s="147"/>
      <c r="BU61" s="147"/>
      <c r="BV61" s="147"/>
      <c r="BW61" s="201"/>
      <c r="BX61" s="201"/>
      <c r="BY61" s="201"/>
      <c r="BZ61" s="201">
        <f t="shared" si="21"/>
        <v>438700</v>
      </c>
      <c r="CA61" s="201">
        <f t="shared" si="22"/>
        <v>639323</v>
      </c>
      <c r="CB61" s="147"/>
      <c r="CC61" s="147"/>
      <c r="CD61" s="147"/>
      <c r="CE61" s="147"/>
      <c r="CF61" s="147"/>
      <c r="CG61" s="201"/>
      <c r="CH61" s="201"/>
      <c r="CI61" s="201"/>
      <c r="CJ61" s="201">
        <f t="shared" si="23"/>
        <v>438700</v>
      </c>
      <c r="CK61" s="201">
        <f t="shared" si="24"/>
        <v>639323</v>
      </c>
      <c r="CL61" s="147"/>
      <c r="CM61" s="147"/>
      <c r="CN61" s="147"/>
      <c r="CO61" s="147"/>
      <c r="CP61" s="147"/>
      <c r="CQ61" s="201"/>
      <c r="CR61" s="201"/>
      <c r="CS61" s="201"/>
      <c r="CT61" s="201">
        <f t="shared" si="25"/>
        <v>438700</v>
      </c>
      <c r="CU61" s="201">
        <f t="shared" si="26"/>
        <v>639323</v>
      </c>
      <c r="CV61" s="147"/>
      <c r="CW61" s="147"/>
      <c r="CX61" s="147"/>
      <c r="CY61" s="147"/>
      <c r="CZ61" s="147"/>
      <c r="DA61" s="201"/>
      <c r="DB61" s="201"/>
      <c r="DC61" s="201"/>
      <c r="DD61" s="201">
        <f t="shared" si="27"/>
        <v>438700</v>
      </c>
      <c r="DE61" s="201">
        <f t="shared" si="28"/>
        <v>639323</v>
      </c>
      <c r="DF61" s="147"/>
      <c r="DG61" s="147"/>
      <c r="DH61" s="147"/>
      <c r="DI61" s="147"/>
      <c r="DJ61" s="147"/>
      <c r="DK61" s="201"/>
      <c r="DL61" s="201"/>
      <c r="DM61" s="201"/>
      <c r="DN61" s="201">
        <f t="shared" si="29"/>
        <v>438700</v>
      </c>
      <c r="DO61" s="201">
        <f t="shared" si="30"/>
        <v>639323</v>
      </c>
      <c r="DP61" s="147"/>
      <c r="DQ61" s="147"/>
      <c r="DR61" s="147"/>
      <c r="DS61" s="147"/>
      <c r="DT61" s="147"/>
      <c r="DU61" s="201">
        <f t="shared" si="31"/>
        <v>376</v>
      </c>
      <c r="DV61" s="201">
        <f t="shared" si="32"/>
        <v>1078023</v>
      </c>
      <c r="DW61" s="201">
        <f t="shared" si="33"/>
        <v>438700</v>
      </c>
      <c r="DX61" s="201">
        <f t="shared" si="34"/>
        <v>639323</v>
      </c>
      <c r="DY61" s="147">
        <f t="shared" si="35"/>
        <v>104</v>
      </c>
      <c r="DZ61" s="147">
        <f t="shared" si="36"/>
        <v>87850</v>
      </c>
      <c r="EA61" s="147">
        <f t="shared" si="37"/>
        <v>57750</v>
      </c>
      <c r="EB61" s="147">
        <f t="shared" si="38"/>
        <v>30100</v>
      </c>
    </row>
    <row r="62" spans="1:132" ht="12.75">
      <c r="A62" s="169">
        <v>30</v>
      </c>
      <c r="B62" s="176" t="s">
        <v>94</v>
      </c>
      <c r="C62" s="176">
        <v>1161000</v>
      </c>
      <c r="D62" s="176">
        <v>223018</v>
      </c>
      <c r="E62" s="201">
        <v>95</v>
      </c>
      <c r="F62" s="201">
        <v>100000</v>
      </c>
      <c r="G62" s="201">
        <v>47368</v>
      </c>
      <c r="H62" s="201">
        <v>47368</v>
      </c>
      <c r="I62" s="201">
        <v>52632</v>
      </c>
      <c r="J62" s="147">
        <v>95</v>
      </c>
      <c r="K62" s="147">
        <v>33250</v>
      </c>
      <c r="L62" s="147"/>
      <c r="M62" s="147"/>
      <c r="N62" s="147"/>
      <c r="O62" s="201">
        <v>95</v>
      </c>
      <c r="P62" s="201">
        <v>100000</v>
      </c>
      <c r="Q62" s="201"/>
      <c r="R62" s="201">
        <v>47368</v>
      </c>
      <c r="S62" s="201">
        <v>152632</v>
      </c>
      <c r="T62" s="147">
        <v>95</v>
      </c>
      <c r="U62" s="147">
        <v>33250</v>
      </c>
      <c r="V62" s="147"/>
      <c r="W62" s="147"/>
      <c r="X62" s="147"/>
      <c r="Y62" s="201"/>
      <c r="Z62" s="201"/>
      <c r="AA62" s="201"/>
      <c r="AB62" s="201">
        <f t="shared" si="8"/>
        <v>47368</v>
      </c>
      <c r="AC62" s="201">
        <f t="shared" si="9"/>
        <v>152632</v>
      </c>
      <c r="AD62" s="147"/>
      <c r="AE62" s="147">
        <f t="shared" si="10"/>
        <v>0</v>
      </c>
      <c r="AF62" s="147"/>
      <c r="AG62" s="147">
        <f t="shared" si="11"/>
        <v>0</v>
      </c>
      <c r="AH62" s="147">
        <f t="shared" si="12"/>
        <v>66500</v>
      </c>
      <c r="AI62" s="201"/>
      <c r="AJ62" s="201"/>
      <c r="AK62" s="201"/>
      <c r="AL62" s="201">
        <f t="shared" si="13"/>
        <v>47368</v>
      </c>
      <c r="AM62" s="201">
        <f t="shared" si="14"/>
        <v>152632</v>
      </c>
      <c r="AN62" s="147"/>
      <c r="AO62" s="147"/>
      <c r="AP62" s="147"/>
      <c r="AQ62" s="147">
        <f t="shared" si="40"/>
        <v>0</v>
      </c>
      <c r="AR62" s="147"/>
      <c r="AS62" s="201"/>
      <c r="AT62" s="201"/>
      <c r="AU62" s="201"/>
      <c r="AV62" s="201">
        <f t="shared" si="15"/>
        <v>47368</v>
      </c>
      <c r="AW62" s="201">
        <f t="shared" si="16"/>
        <v>152632</v>
      </c>
      <c r="AX62" s="147"/>
      <c r="AY62" s="147"/>
      <c r="AZ62" s="147"/>
      <c r="BA62" s="147"/>
      <c r="BB62" s="147"/>
      <c r="BC62" s="201"/>
      <c r="BD62" s="201"/>
      <c r="BE62" s="201"/>
      <c r="BF62" s="201">
        <f t="shared" si="17"/>
        <v>47368</v>
      </c>
      <c r="BG62" s="201">
        <f t="shared" si="18"/>
        <v>152632</v>
      </c>
      <c r="BH62" s="147"/>
      <c r="BI62" s="147"/>
      <c r="BJ62" s="147"/>
      <c r="BK62" s="147"/>
      <c r="BL62" s="147"/>
      <c r="BM62" s="201"/>
      <c r="BN62" s="201"/>
      <c r="BO62" s="201"/>
      <c r="BP62" s="201">
        <f t="shared" si="19"/>
        <v>47368</v>
      </c>
      <c r="BQ62" s="201">
        <f t="shared" si="20"/>
        <v>152632</v>
      </c>
      <c r="BR62" s="147"/>
      <c r="BS62" s="147"/>
      <c r="BT62" s="147"/>
      <c r="BU62" s="147"/>
      <c r="BV62" s="147"/>
      <c r="BW62" s="201"/>
      <c r="BX62" s="201"/>
      <c r="BY62" s="201"/>
      <c r="BZ62" s="201">
        <f t="shared" si="21"/>
        <v>47368</v>
      </c>
      <c r="CA62" s="201">
        <f t="shared" si="22"/>
        <v>152632</v>
      </c>
      <c r="CB62" s="147"/>
      <c r="CC62" s="147"/>
      <c r="CD62" s="147"/>
      <c r="CE62" s="147"/>
      <c r="CF62" s="147"/>
      <c r="CG62" s="201"/>
      <c r="CH62" s="201"/>
      <c r="CI62" s="201"/>
      <c r="CJ62" s="201">
        <f t="shared" si="23"/>
        <v>47368</v>
      </c>
      <c r="CK62" s="201">
        <f t="shared" si="24"/>
        <v>152632</v>
      </c>
      <c r="CL62" s="147"/>
      <c r="CM62" s="147"/>
      <c r="CN62" s="147"/>
      <c r="CO62" s="147"/>
      <c r="CP62" s="147"/>
      <c r="CQ62" s="201"/>
      <c r="CR62" s="201"/>
      <c r="CS62" s="201"/>
      <c r="CT62" s="201">
        <f t="shared" si="25"/>
        <v>47368</v>
      </c>
      <c r="CU62" s="201">
        <f t="shared" si="26"/>
        <v>152632</v>
      </c>
      <c r="CV62" s="147"/>
      <c r="CW62" s="147"/>
      <c r="CX62" s="147"/>
      <c r="CY62" s="147"/>
      <c r="CZ62" s="147"/>
      <c r="DA62" s="201"/>
      <c r="DB62" s="201"/>
      <c r="DC62" s="201"/>
      <c r="DD62" s="201">
        <f t="shared" si="27"/>
        <v>47368</v>
      </c>
      <c r="DE62" s="201">
        <f t="shared" si="28"/>
        <v>152632</v>
      </c>
      <c r="DF62" s="147"/>
      <c r="DG62" s="147"/>
      <c r="DH62" s="147"/>
      <c r="DI62" s="147"/>
      <c r="DJ62" s="147"/>
      <c r="DK62" s="201"/>
      <c r="DL62" s="201"/>
      <c r="DM62" s="201"/>
      <c r="DN62" s="201">
        <f t="shared" si="29"/>
        <v>47368</v>
      </c>
      <c r="DO62" s="201">
        <f t="shared" si="30"/>
        <v>152632</v>
      </c>
      <c r="DP62" s="147"/>
      <c r="DQ62" s="147"/>
      <c r="DR62" s="147"/>
      <c r="DS62" s="147"/>
      <c r="DT62" s="147"/>
      <c r="DU62" s="201">
        <f t="shared" si="31"/>
        <v>95</v>
      </c>
      <c r="DV62" s="201">
        <f t="shared" si="32"/>
        <v>200000</v>
      </c>
      <c r="DW62" s="201">
        <f t="shared" si="33"/>
        <v>47368</v>
      </c>
      <c r="DX62" s="201">
        <f t="shared" si="34"/>
        <v>152632</v>
      </c>
      <c r="DY62" s="147">
        <f t="shared" si="35"/>
        <v>95</v>
      </c>
      <c r="DZ62" s="147">
        <f t="shared" si="36"/>
        <v>66500</v>
      </c>
      <c r="EA62" s="147">
        <f t="shared" si="37"/>
        <v>0</v>
      </c>
      <c r="EB62" s="147">
        <f t="shared" si="38"/>
        <v>66500</v>
      </c>
    </row>
    <row r="63" spans="1:132" ht="12.75">
      <c r="A63" s="169">
        <v>31</v>
      </c>
      <c r="B63" s="176" t="s">
        <v>95</v>
      </c>
      <c r="C63" s="176">
        <v>2912932.4</v>
      </c>
      <c r="D63" s="176">
        <v>402590</v>
      </c>
      <c r="E63" s="201">
        <v>154</v>
      </c>
      <c r="F63" s="201">
        <v>149196</v>
      </c>
      <c r="G63" s="201">
        <v>31805</v>
      </c>
      <c r="H63" s="201">
        <v>31805</v>
      </c>
      <c r="I63" s="201">
        <v>117391</v>
      </c>
      <c r="J63" s="147">
        <v>154</v>
      </c>
      <c r="K63" s="147">
        <v>53900</v>
      </c>
      <c r="L63" s="147">
        <v>41000</v>
      </c>
      <c r="M63" s="147">
        <v>41000</v>
      </c>
      <c r="N63" s="147">
        <v>12900</v>
      </c>
      <c r="O63" s="201">
        <v>154</v>
      </c>
      <c r="P63" s="201">
        <v>149196</v>
      </c>
      <c r="Q63" s="201">
        <v>31805</v>
      </c>
      <c r="R63" s="201">
        <v>63610</v>
      </c>
      <c r="S63" s="201">
        <v>234782</v>
      </c>
      <c r="T63" s="147">
        <v>154</v>
      </c>
      <c r="U63" s="147">
        <v>53900</v>
      </c>
      <c r="V63" s="147">
        <v>41000</v>
      </c>
      <c r="W63" s="147">
        <v>82000</v>
      </c>
      <c r="X63" s="147">
        <v>25800</v>
      </c>
      <c r="Y63" s="201">
        <v>154</v>
      </c>
      <c r="Z63" s="201">
        <v>149196</v>
      </c>
      <c r="AA63" s="201">
        <v>31805</v>
      </c>
      <c r="AB63" s="201">
        <f t="shared" si="8"/>
        <v>95415</v>
      </c>
      <c r="AC63" s="201">
        <f t="shared" si="9"/>
        <v>352173</v>
      </c>
      <c r="AD63" s="147">
        <v>154</v>
      </c>
      <c r="AE63" s="147">
        <f t="shared" si="10"/>
        <v>53900</v>
      </c>
      <c r="AF63" s="147">
        <v>41000</v>
      </c>
      <c r="AG63" s="147">
        <f t="shared" si="11"/>
        <v>123000</v>
      </c>
      <c r="AH63" s="147">
        <f t="shared" si="12"/>
        <v>38700</v>
      </c>
      <c r="AI63" s="201">
        <v>169</v>
      </c>
      <c r="AJ63" s="201">
        <v>168459</v>
      </c>
      <c r="AK63" s="201"/>
      <c r="AL63" s="201">
        <f t="shared" si="13"/>
        <v>95415</v>
      </c>
      <c r="AM63" s="201">
        <f t="shared" si="14"/>
        <v>520632</v>
      </c>
      <c r="AN63" s="147"/>
      <c r="AO63" s="147"/>
      <c r="AP63" s="147"/>
      <c r="AQ63" s="147">
        <f t="shared" si="40"/>
        <v>123000</v>
      </c>
      <c r="AR63" s="147"/>
      <c r="AS63" s="201"/>
      <c r="AT63" s="201"/>
      <c r="AU63" s="201"/>
      <c r="AV63" s="201">
        <f t="shared" si="15"/>
        <v>95415</v>
      </c>
      <c r="AW63" s="201">
        <f t="shared" si="16"/>
        <v>520632</v>
      </c>
      <c r="AX63" s="147"/>
      <c r="AY63" s="147"/>
      <c r="AZ63" s="147"/>
      <c r="BA63" s="147"/>
      <c r="BB63" s="147"/>
      <c r="BC63" s="201"/>
      <c r="BD63" s="201"/>
      <c r="BE63" s="201"/>
      <c r="BF63" s="201">
        <f t="shared" si="17"/>
        <v>95415</v>
      </c>
      <c r="BG63" s="201">
        <f t="shared" si="18"/>
        <v>520632</v>
      </c>
      <c r="BH63" s="147"/>
      <c r="BI63" s="147"/>
      <c r="BJ63" s="147"/>
      <c r="BK63" s="147"/>
      <c r="BL63" s="147"/>
      <c r="BM63" s="201"/>
      <c r="BN63" s="201"/>
      <c r="BO63" s="201"/>
      <c r="BP63" s="201">
        <f t="shared" si="19"/>
        <v>95415</v>
      </c>
      <c r="BQ63" s="201">
        <f t="shared" si="20"/>
        <v>520632</v>
      </c>
      <c r="BR63" s="147"/>
      <c r="BS63" s="147"/>
      <c r="BT63" s="147"/>
      <c r="BU63" s="147"/>
      <c r="BV63" s="147"/>
      <c r="BW63" s="201"/>
      <c r="BX63" s="201"/>
      <c r="BY63" s="201"/>
      <c r="BZ63" s="201">
        <f t="shared" si="21"/>
        <v>95415</v>
      </c>
      <c r="CA63" s="201">
        <f t="shared" si="22"/>
        <v>520632</v>
      </c>
      <c r="CB63" s="147"/>
      <c r="CC63" s="147"/>
      <c r="CD63" s="147"/>
      <c r="CE63" s="147"/>
      <c r="CF63" s="147"/>
      <c r="CG63" s="201"/>
      <c r="CH63" s="201"/>
      <c r="CI63" s="201"/>
      <c r="CJ63" s="201">
        <f t="shared" si="23"/>
        <v>95415</v>
      </c>
      <c r="CK63" s="201">
        <f t="shared" si="24"/>
        <v>520632</v>
      </c>
      <c r="CL63" s="147"/>
      <c r="CM63" s="147"/>
      <c r="CN63" s="147"/>
      <c r="CO63" s="147"/>
      <c r="CP63" s="147"/>
      <c r="CQ63" s="201"/>
      <c r="CR63" s="201"/>
      <c r="CS63" s="201"/>
      <c r="CT63" s="201">
        <f t="shared" si="25"/>
        <v>95415</v>
      </c>
      <c r="CU63" s="201">
        <f t="shared" si="26"/>
        <v>520632</v>
      </c>
      <c r="CV63" s="147"/>
      <c r="CW63" s="147"/>
      <c r="CX63" s="147"/>
      <c r="CY63" s="147"/>
      <c r="CZ63" s="147"/>
      <c r="DA63" s="201"/>
      <c r="DB63" s="201"/>
      <c r="DC63" s="201"/>
      <c r="DD63" s="201">
        <f t="shared" si="27"/>
        <v>95415</v>
      </c>
      <c r="DE63" s="201">
        <f t="shared" si="28"/>
        <v>520632</v>
      </c>
      <c r="DF63" s="147"/>
      <c r="DG63" s="147"/>
      <c r="DH63" s="147"/>
      <c r="DI63" s="147"/>
      <c r="DJ63" s="147"/>
      <c r="DK63" s="201"/>
      <c r="DL63" s="201"/>
      <c r="DM63" s="201"/>
      <c r="DN63" s="201">
        <f t="shared" si="29"/>
        <v>95415</v>
      </c>
      <c r="DO63" s="201">
        <f t="shared" si="30"/>
        <v>520632</v>
      </c>
      <c r="DP63" s="147"/>
      <c r="DQ63" s="147"/>
      <c r="DR63" s="147"/>
      <c r="DS63" s="147"/>
      <c r="DT63" s="147"/>
      <c r="DU63" s="201">
        <f t="shared" si="31"/>
        <v>169</v>
      </c>
      <c r="DV63" s="201">
        <f t="shared" si="32"/>
        <v>616047</v>
      </c>
      <c r="DW63" s="201">
        <f t="shared" si="33"/>
        <v>95415</v>
      </c>
      <c r="DX63" s="201">
        <f t="shared" si="34"/>
        <v>520632</v>
      </c>
      <c r="DY63" s="147">
        <f t="shared" si="35"/>
        <v>154</v>
      </c>
      <c r="DZ63" s="147">
        <f t="shared" si="36"/>
        <v>161700</v>
      </c>
      <c r="EA63" s="147">
        <f t="shared" si="37"/>
        <v>123000</v>
      </c>
      <c r="EB63" s="147">
        <f t="shared" si="38"/>
        <v>38700</v>
      </c>
    </row>
    <row r="64" spans="1:132" ht="12.75">
      <c r="A64" s="169">
        <v>32</v>
      </c>
      <c r="B64" s="176" t="s">
        <v>96</v>
      </c>
      <c r="C64" s="176">
        <v>2830422.4</v>
      </c>
      <c r="D64" s="176">
        <v>374638</v>
      </c>
      <c r="E64" s="201">
        <v>204</v>
      </c>
      <c r="F64" s="201">
        <v>239000</v>
      </c>
      <c r="G64" s="201">
        <v>5100</v>
      </c>
      <c r="H64" s="201">
        <v>5100</v>
      </c>
      <c r="I64" s="201">
        <v>233900</v>
      </c>
      <c r="J64" s="147">
        <v>183</v>
      </c>
      <c r="K64" s="147">
        <v>64050</v>
      </c>
      <c r="L64" s="147"/>
      <c r="M64" s="147"/>
      <c r="N64" s="147">
        <v>64050</v>
      </c>
      <c r="O64" s="201">
        <v>204</v>
      </c>
      <c r="P64" s="201">
        <v>239000</v>
      </c>
      <c r="Q64" s="201">
        <v>85000</v>
      </c>
      <c r="R64" s="201">
        <v>90100</v>
      </c>
      <c r="S64" s="201">
        <v>387900</v>
      </c>
      <c r="T64" s="147">
        <v>183</v>
      </c>
      <c r="U64" s="147">
        <v>4900</v>
      </c>
      <c r="V64" s="147">
        <v>18900</v>
      </c>
      <c r="W64" s="147">
        <v>18900</v>
      </c>
      <c r="X64" s="147">
        <v>7000</v>
      </c>
      <c r="Y64" s="201">
        <v>206</v>
      </c>
      <c r="Z64" s="201">
        <v>243000</v>
      </c>
      <c r="AA64" s="201">
        <v>73000</v>
      </c>
      <c r="AB64" s="201">
        <f t="shared" si="8"/>
        <v>163100</v>
      </c>
      <c r="AC64" s="201">
        <f t="shared" si="9"/>
        <v>557900</v>
      </c>
      <c r="AD64" s="147">
        <v>183</v>
      </c>
      <c r="AE64" s="147">
        <f t="shared" si="10"/>
        <v>64050</v>
      </c>
      <c r="AF64" s="147">
        <v>4900</v>
      </c>
      <c r="AG64" s="147">
        <f t="shared" si="11"/>
        <v>23800</v>
      </c>
      <c r="AH64" s="147">
        <f t="shared" si="12"/>
        <v>109200</v>
      </c>
      <c r="AI64" s="201">
        <v>206</v>
      </c>
      <c r="AJ64" s="201">
        <v>232725</v>
      </c>
      <c r="AK64" s="201">
        <v>73056</v>
      </c>
      <c r="AL64" s="201">
        <f t="shared" si="13"/>
        <v>236156</v>
      </c>
      <c r="AM64" s="201">
        <f t="shared" si="14"/>
        <v>717569</v>
      </c>
      <c r="AN64" s="147">
        <v>183</v>
      </c>
      <c r="AO64" s="147"/>
      <c r="AP64" s="147">
        <v>1750</v>
      </c>
      <c r="AQ64" s="147">
        <f t="shared" si="40"/>
        <v>25550</v>
      </c>
      <c r="AR64" s="147"/>
      <c r="AS64" s="201"/>
      <c r="AT64" s="201"/>
      <c r="AU64" s="201"/>
      <c r="AV64" s="201">
        <f t="shared" si="15"/>
        <v>236156</v>
      </c>
      <c r="AW64" s="201">
        <f t="shared" si="16"/>
        <v>717569</v>
      </c>
      <c r="AX64" s="147"/>
      <c r="AY64" s="147"/>
      <c r="AZ64" s="147"/>
      <c r="BA64" s="147"/>
      <c r="BB64" s="147"/>
      <c r="BC64" s="201"/>
      <c r="BD64" s="201"/>
      <c r="BE64" s="201"/>
      <c r="BF64" s="201">
        <f t="shared" si="17"/>
        <v>236156</v>
      </c>
      <c r="BG64" s="201">
        <f t="shared" si="18"/>
        <v>717569</v>
      </c>
      <c r="BH64" s="147"/>
      <c r="BI64" s="147"/>
      <c r="BJ64" s="147"/>
      <c r="BK64" s="147"/>
      <c r="BL64" s="147"/>
      <c r="BM64" s="201"/>
      <c r="BN64" s="201"/>
      <c r="BO64" s="201"/>
      <c r="BP64" s="201">
        <f t="shared" si="19"/>
        <v>236156</v>
      </c>
      <c r="BQ64" s="201">
        <f t="shared" si="20"/>
        <v>717569</v>
      </c>
      <c r="BR64" s="147"/>
      <c r="BS64" s="147"/>
      <c r="BT64" s="147"/>
      <c r="BU64" s="147"/>
      <c r="BV64" s="147"/>
      <c r="BW64" s="201"/>
      <c r="BX64" s="201"/>
      <c r="BY64" s="201"/>
      <c r="BZ64" s="201">
        <f t="shared" si="21"/>
        <v>236156</v>
      </c>
      <c r="CA64" s="201">
        <f t="shared" si="22"/>
        <v>717569</v>
      </c>
      <c r="CB64" s="147"/>
      <c r="CC64" s="147"/>
      <c r="CD64" s="147"/>
      <c r="CE64" s="147"/>
      <c r="CF64" s="147"/>
      <c r="CG64" s="201"/>
      <c r="CH64" s="201"/>
      <c r="CI64" s="201"/>
      <c r="CJ64" s="201">
        <f t="shared" si="23"/>
        <v>236156</v>
      </c>
      <c r="CK64" s="201">
        <f t="shared" si="24"/>
        <v>717569</v>
      </c>
      <c r="CL64" s="147"/>
      <c r="CM64" s="147"/>
      <c r="CN64" s="147"/>
      <c r="CO64" s="147"/>
      <c r="CP64" s="147"/>
      <c r="CQ64" s="201"/>
      <c r="CR64" s="201"/>
      <c r="CS64" s="201"/>
      <c r="CT64" s="201">
        <f t="shared" si="25"/>
        <v>236156</v>
      </c>
      <c r="CU64" s="201">
        <f t="shared" si="26"/>
        <v>717569</v>
      </c>
      <c r="CV64" s="147"/>
      <c r="CW64" s="147"/>
      <c r="CX64" s="147"/>
      <c r="CY64" s="147"/>
      <c r="CZ64" s="147"/>
      <c r="DA64" s="201"/>
      <c r="DB64" s="201"/>
      <c r="DC64" s="201"/>
      <c r="DD64" s="201">
        <f t="shared" si="27"/>
        <v>236156</v>
      </c>
      <c r="DE64" s="201">
        <f t="shared" si="28"/>
        <v>717569</v>
      </c>
      <c r="DF64" s="147"/>
      <c r="DG64" s="147"/>
      <c r="DH64" s="147"/>
      <c r="DI64" s="147"/>
      <c r="DJ64" s="147"/>
      <c r="DK64" s="201"/>
      <c r="DL64" s="201"/>
      <c r="DM64" s="201"/>
      <c r="DN64" s="201">
        <f t="shared" si="29"/>
        <v>236156</v>
      </c>
      <c r="DO64" s="201">
        <f t="shared" si="30"/>
        <v>717569</v>
      </c>
      <c r="DP64" s="147"/>
      <c r="DQ64" s="147"/>
      <c r="DR64" s="147"/>
      <c r="DS64" s="147"/>
      <c r="DT64" s="147"/>
      <c r="DU64" s="201">
        <f t="shared" si="31"/>
        <v>206</v>
      </c>
      <c r="DV64" s="201">
        <f t="shared" si="32"/>
        <v>953725</v>
      </c>
      <c r="DW64" s="201">
        <f t="shared" si="33"/>
        <v>236156</v>
      </c>
      <c r="DX64" s="201">
        <f t="shared" si="34"/>
        <v>717569</v>
      </c>
      <c r="DY64" s="147">
        <f t="shared" si="35"/>
        <v>183</v>
      </c>
      <c r="DZ64" s="147">
        <f t="shared" si="36"/>
        <v>133000</v>
      </c>
      <c r="EA64" s="147">
        <f t="shared" si="37"/>
        <v>23800</v>
      </c>
      <c r="EB64" s="147">
        <f t="shared" si="38"/>
        <v>109200</v>
      </c>
    </row>
    <row r="65" spans="1:132" ht="12.75">
      <c r="A65" s="169">
        <v>33</v>
      </c>
      <c r="B65" s="176" t="s">
        <v>97</v>
      </c>
      <c r="C65" s="176">
        <v>3948481.9</v>
      </c>
      <c r="D65" s="176">
        <v>674668</v>
      </c>
      <c r="E65" s="201">
        <v>192</v>
      </c>
      <c r="F65" s="201">
        <v>260000</v>
      </c>
      <c r="G65" s="201">
        <v>254325</v>
      </c>
      <c r="H65" s="201">
        <v>254325</v>
      </c>
      <c r="I65" s="201">
        <v>5675</v>
      </c>
      <c r="J65" s="147">
        <v>191</v>
      </c>
      <c r="K65" s="147">
        <v>66850</v>
      </c>
      <c r="L65" s="147">
        <v>66850</v>
      </c>
      <c r="M65" s="147">
        <v>66850</v>
      </c>
      <c r="N65" s="147"/>
      <c r="O65" s="201">
        <v>198</v>
      </c>
      <c r="P65" s="201">
        <v>250000</v>
      </c>
      <c r="Q65" s="201"/>
      <c r="R65" s="201">
        <v>254325</v>
      </c>
      <c r="S65" s="201">
        <v>255675</v>
      </c>
      <c r="T65" s="147">
        <v>191</v>
      </c>
      <c r="U65" s="147">
        <v>66850</v>
      </c>
      <c r="V65" s="147">
        <v>66850</v>
      </c>
      <c r="W65" s="147">
        <v>138950</v>
      </c>
      <c r="X65" s="147"/>
      <c r="Y65" s="201">
        <v>191</v>
      </c>
      <c r="Z65" s="201">
        <v>288388</v>
      </c>
      <c r="AA65" s="201"/>
      <c r="AB65" s="201">
        <f t="shared" si="8"/>
        <v>254325</v>
      </c>
      <c r="AC65" s="201">
        <f t="shared" si="9"/>
        <v>544063</v>
      </c>
      <c r="AD65" s="147">
        <v>191</v>
      </c>
      <c r="AE65" s="147">
        <f t="shared" si="10"/>
        <v>66850</v>
      </c>
      <c r="AF65" s="147"/>
      <c r="AG65" s="147">
        <f t="shared" si="11"/>
        <v>133700</v>
      </c>
      <c r="AH65" s="147">
        <f t="shared" si="12"/>
        <v>66850</v>
      </c>
      <c r="AI65" s="201">
        <v>191</v>
      </c>
      <c r="AJ65" s="201">
        <v>260000</v>
      </c>
      <c r="AK65" s="201">
        <v>286818</v>
      </c>
      <c r="AL65" s="201">
        <f t="shared" si="13"/>
        <v>541143</v>
      </c>
      <c r="AM65" s="201">
        <f t="shared" si="14"/>
        <v>517245</v>
      </c>
      <c r="AN65" s="147"/>
      <c r="AO65" s="147"/>
      <c r="AP65" s="147"/>
      <c r="AQ65" s="147">
        <f t="shared" si="40"/>
        <v>133700</v>
      </c>
      <c r="AR65" s="147"/>
      <c r="AS65" s="201">
        <v>204</v>
      </c>
      <c r="AT65" s="201">
        <v>260000</v>
      </c>
      <c r="AU65" s="201"/>
      <c r="AV65" s="201">
        <f t="shared" si="15"/>
        <v>541143</v>
      </c>
      <c r="AW65" s="201">
        <f t="shared" si="16"/>
        <v>777245</v>
      </c>
      <c r="AX65" s="147"/>
      <c r="AY65" s="147"/>
      <c r="AZ65" s="147"/>
      <c r="BA65" s="147"/>
      <c r="BB65" s="147"/>
      <c r="BC65" s="201">
        <v>204</v>
      </c>
      <c r="BD65" s="201">
        <v>260000</v>
      </c>
      <c r="BE65" s="201"/>
      <c r="BF65" s="201">
        <f t="shared" si="17"/>
        <v>541143</v>
      </c>
      <c r="BG65" s="201">
        <f t="shared" si="18"/>
        <v>1037245</v>
      </c>
      <c r="BH65" s="147"/>
      <c r="BI65" s="147"/>
      <c r="BJ65" s="147"/>
      <c r="BK65" s="147"/>
      <c r="BL65" s="147"/>
      <c r="BM65" s="201">
        <v>204</v>
      </c>
      <c r="BN65" s="201">
        <v>260000</v>
      </c>
      <c r="BO65" s="201"/>
      <c r="BP65" s="201">
        <f t="shared" si="19"/>
        <v>541143</v>
      </c>
      <c r="BQ65" s="201">
        <f t="shared" si="20"/>
        <v>1297245</v>
      </c>
      <c r="BR65" s="147"/>
      <c r="BS65" s="147"/>
      <c r="BT65" s="147"/>
      <c r="BU65" s="147"/>
      <c r="BV65" s="147"/>
      <c r="BW65" s="201"/>
      <c r="BX65" s="201"/>
      <c r="BY65" s="201"/>
      <c r="BZ65" s="201">
        <f t="shared" si="21"/>
        <v>541143</v>
      </c>
      <c r="CA65" s="201">
        <f t="shared" si="22"/>
        <v>1297245</v>
      </c>
      <c r="CB65" s="147"/>
      <c r="CC65" s="147"/>
      <c r="CD65" s="147"/>
      <c r="CE65" s="147"/>
      <c r="CF65" s="147"/>
      <c r="CG65" s="201"/>
      <c r="CH65" s="201"/>
      <c r="CI65" s="201"/>
      <c r="CJ65" s="201">
        <f t="shared" si="23"/>
        <v>541143</v>
      </c>
      <c r="CK65" s="201">
        <f t="shared" si="24"/>
        <v>1297245</v>
      </c>
      <c r="CL65" s="147"/>
      <c r="CM65" s="147"/>
      <c r="CN65" s="147"/>
      <c r="CO65" s="147"/>
      <c r="CP65" s="147"/>
      <c r="CQ65" s="201"/>
      <c r="CR65" s="201"/>
      <c r="CS65" s="201"/>
      <c r="CT65" s="201">
        <f t="shared" si="25"/>
        <v>541143</v>
      </c>
      <c r="CU65" s="201">
        <f t="shared" si="26"/>
        <v>1297245</v>
      </c>
      <c r="CV65" s="147"/>
      <c r="CW65" s="147"/>
      <c r="CX65" s="147"/>
      <c r="CY65" s="147"/>
      <c r="CZ65" s="147"/>
      <c r="DA65" s="201"/>
      <c r="DB65" s="201"/>
      <c r="DC65" s="201"/>
      <c r="DD65" s="201">
        <f t="shared" si="27"/>
        <v>541143</v>
      </c>
      <c r="DE65" s="201">
        <f t="shared" si="28"/>
        <v>1297245</v>
      </c>
      <c r="DF65" s="147"/>
      <c r="DG65" s="147"/>
      <c r="DH65" s="147"/>
      <c r="DI65" s="147"/>
      <c r="DJ65" s="147"/>
      <c r="DK65" s="201"/>
      <c r="DL65" s="201"/>
      <c r="DM65" s="201"/>
      <c r="DN65" s="201">
        <f t="shared" si="29"/>
        <v>541143</v>
      </c>
      <c r="DO65" s="201">
        <f t="shared" si="30"/>
        <v>1297245</v>
      </c>
      <c r="DP65" s="147"/>
      <c r="DQ65" s="147"/>
      <c r="DR65" s="147"/>
      <c r="DS65" s="147"/>
      <c r="DT65" s="147"/>
      <c r="DU65" s="201">
        <f t="shared" si="31"/>
        <v>204</v>
      </c>
      <c r="DV65" s="201">
        <f t="shared" si="32"/>
        <v>1838388</v>
      </c>
      <c r="DW65" s="201">
        <f t="shared" si="33"/>
        <v>541143</v>
      </c>
      <c r="DX65" s="201">
        <f t="shared" si="34"/>
        <v>1297245</v>
      </c>
      <c r="DY65" s="147">
        <f t="shared" si="35"/>
        <v>191</v>
      </c>
      <c r="DZ65" s="147">
        <f t="shared" si="36"/>
        <v>200550</v>
      </c>
      <c r="EA65" s="147">
        <f t="shared" si="37"/>
        <v>133700</v>
      </c>
      <c r="EB65" s="147">
        <f t="shared" si="38"/>
        <v>66850</v>
      </c>
    </row>
    <row r="66" spans="1:132" ht="12.75">
      <c r="A66" s="169">
        <v>34</v>
      </c>
      <c r="B66" s="176" t="s">
        <v>98</v>
      </c>
      <c r="C66" s="176">
        <v>2137051.3</v>
      </c>
      <c r="D66" s="176">
        <v>456773</v>
      </c>
      <c r="E66" s="201"/>
      <c r="F66" s="201"/>
      <c r="G66" s="201"/>
      <c r="H66" s="201"/>
      <c r="I66" s="201"/>
      <c r="J66" s="147">
        <v>70</v>
      </c>
      <c r="K66" s="147">
        <v>49000</v>
      </c>
      <c r="L66" s="147">
        <v>49000</v>
      </c>
      <c r="M66" s="147"/>
      <c r="N66" s="147"/>
      <c r="O66" s="201">
        <v>130</v>
      </c>
      <c r="P66" s="201"/>
      <c r="Q66" s="201"/>
      <c r="R66" s="201"/>
      <c r="S66" s="201"/>
      <c r="T66" s="147">
        <v>70</v>
      </c>
      <c r="U66" s="147">
        <v>49000</v>
      </c>
      <c r="V66" s="147">
        <v>49000</v>
      </c>
      <c r="W66" s="147">
        <v>98000</v>
      </c>
      <c r="X66" s="147"/>
      <c r="Y66" s="201"/>
      <c r="Z66" s="201"/>
      <c r="AA66" s="201"/>
      <c r="AB66" s="201">
        <f t="shared" si="8"/>
        <v>0</v>
      </c>
      <c r="AC66" s="201">
        <f t="shared" si="9"/>
        <v>0</v>
      </c>
      <c r="AD66" s="147"/>
      <c r="AE66" s="147">
        <f t="shared" si="10"/>
        <v>0</v>
      </c>
      <c r="AF66" s="147"/>
      <c r="AG66" s="147">
        <f t="shared" si="11"/>
        <v>49000</v>
      </c>
      <c r="AH66" s="147">
        <f t="shared" si="12"/>
        <v>49000</v>
      </c>
      <c r="AI66" s="201"/>
      <c r="AJ66" s="201"/>
      <c r="AK66" s="201"/>
      <c r="AL66" s="201">
        <f t="shared" si="13"/>
        <v>0</v>
      </c>
      <c r="AM66" s="201">
        <f t="shared" si="14"/>
        <v>0</v>
      </c>
      <c r="AN66" s="147"/>
      <c r="AO66" s="147"/>
      <c r="AP66" s="147"/>
      <c r="AQ66" s="147">
        <f t="shared" si="40"/>
        <v>49000</v>
      </c>
      <c r="AR66" s="147"/>
      <c r="AS66" s="201"/>
      <c r="AT66" s="201"/>
      <c r="AU66" s="201"/>
      <c r="AV66" s="201">
        <f t="shared" si="15"/>
        <v>0</v>
      </c>
      <c r="AW66" s="201">
        <f t="shared" si="16"/>
        <v>0</v>
      </c>
      <c r="AX66" s="147"/>
      <c r="AY66" s="147"/>
      <c r="AZ66" s="147"/>
      <c r="BA66" s="147"/>
      <c r="BB66" s="147"/>
      <c r="BC66" s="201"/>
      <c r="BD66" s="201"/>
      <c r="BE66" s="201"/>
      <c r="BF66" s="201">
        <f t="shared" si="17"/>
        <v>0</v>
      </c>
      <c r="BG66" s="201">
        <f t="shared" si="18"/>
        <v>0</v>
      </c>
      <c r="BH66" s="147"/>
      <c r="BI66" s="147"/>
      <c r="BJ66" s="147"/>
      <c r="BK66" s="147"/>
      <c r="BL66" s="147"/>
      <c r="BM66" s="201"/>
      <c r="BN66" s="201"/>
      <c r="BO66" s="201"/>
      <c r="BP66" s="201">
        <f t="shared" si="19"/>
        <v>0</v>
      </c>
      <c r="BQ66" s="201">
        <f t="shared" si="20"/>
        <v>0</v>
      </c>
      <c r="BR66" s="147"/>
      <c r="BS66" s="147"/>
      <c r="BT66" s="147"/>
      <c r="BU66" s="147"/>
      <c r="BV66" s="147"/>
      <c r="BW66" s="201"/>
      <c r="BX66" s="201"/>
      <c r="BY66" s="201"/>
      <c r="BZ66" s="201">
        <f t="shared" si="21"/>
        <v>0</v>
      </c>
      <c r="CA66" s="201">
        <f t="shared" si="22"/>
        <v>0</v>
      </c>
      <c r="CB66" s="147"/>
      <c r="CC66" s="147"/>
      <c r="CD66" s="147"/>
      <c r="CE66" s="147"/>
      <c r="CF66" s="147"/>
      <c r="CG66" s="201"/>
      <c r="CH66" s="201"/>
      <c r="CI66" s="201"/>
      <c r="CJ66" s="201">
        <f t="shared" si="23"/>
        <v>0</v>
      </c>
      <c r="CK66" s="201">
        <f t="shared" si="24"/>
        <v>0</v>
      </c>
      <c r="CL66" s="147"/>
      <c r="CM66" s="147"/>
      <c r="CN66" s="147"/>
      <c r="CO66" s="147"/>
      <c r="CP66" s="147"/>
      <c r="CQ66" s="201"/>
      <c r="CR66" s="201"/>
      <c r="CS66" s="201"/>
      <c r="CT66" s="201">
        <f t="shared" si="25"/>
        <v>0</v>
      </c>
      <c r="CU66" s="201">
        <f t="shared" si="26"/>
        <v>0</v>
      </c>
      <c r="CV66" s="147"/>
      <c r="CW66" s="147"/>
      <c r="CX66" s="147"/>
      <c r="CY66" s="147"/>
      <c r="CZ66" s="147"/>
      <c r="DA66" s="201"/>
      <c r="DB66" s="201"/>
      <c r="DC66" s="201"/>
      <c r="DD66" s="201">
        <f t="shared" si="27"/>
        <v>0</v>
      </c>
      <c r="DE66" s="201">
        <f t="shared" si="28"/>
        <v>0</v>
      </c>
      <c r="DF66" s="147"/>
      <c r="DG66" s="147"/>
      <c r="DH66" s="147"/>
      <c r="DI66" s="147"/>
      <c r="DJ66" s="147"/>
      <c r="DK66" s="201"/>
      <c r="DL66" s="201"/>
      <c r="DM66" s="201"/>
      <c r="DN66" s="201">
        <f t="shared" si="29"/>
        <v>0</v>
      </c>
      <c r="DO66" s="201">
        <f t="shared" si="30"/>
        <v>0</v>
      </c>
      <c r="DP66" s="147"/>
      <c r="DQ66" s="147"/>
      <c r="DR66" s="147"/>
      <c r="DS66" s="147"/>
      <c r="DT66" s="147"/>
      <c r="DU66" s="201">
        <f t="shared" si="31"/>
        <v>130</v>
      </c>
      <c r="DV66" s="201">
        <f t="shared" si="32"/>
        <v>0</v>
      </c>
      <c r="DW66" s="201">
        <f t="shared" si="33"/>
        <v>0</v>
      </c>
      <c r="DX66" s="201">
        <f t="shared" si="34"/>
        <v>0</v>
      </c>
      <c r="DY66" s="147">
        <f t="shared" si="35"/>
        <v>70</v>
      </c>
      <c r="DZ66" s="147">
        <f t="shared" si="36"/>
        <v>98000</v>
      </c>
      <c r="EA66" s="147">
        <f t="shared" si="37"/>
        <v>49000</v>
      </c>
      <c r="EB66" s="147">
        <f t="shared" si="38"/>
        <v>49000</v>
      </c>
    </row>
    <row r="67" spans="1:132" ht="12.75">
      <c r="A67" s="169">
        <v>35</v>
      </c>
      <c r="B67" s="176" t="s">
        <v>99</v>
      </c>
      <c r="C67" s="176">
        <v>1020433.3</v>
      </c>
      <c r="D67" s="176">
        <v>193833</v>
      </c>
      <c r="E67" s="201">
        <v>85</v>
      </c>
      <c r="F67" s="201">
        <v>82124</v>
      </c>
      <c r="G67" s="201"/>
      <c r="H67" s="201"/>
      <c r="I67" s="201">
        <v>82124</v>
      </c>
      <c r="J67" s="147"/>
      <c r="K67" s="147"/>
      <c r="L67" s="147"/>
      <c r="M67" s="147"/>
      <c r="N67" s="147"/>
      <c r="O67" s="201">
        <v>85</v>
      </c>
      <c r="P67" s="201">
        <v>73441</v>
      </c>
      <c r="Q67" s="201"/>
      <c r="R67" s="201"/>
      <c r="S67" s="201">
        <v>155565</v>
      </c>
      <c r="T67" s="147"/>
      <c r="U67" s="147"/>
      <c r="V67" s="147"/>
      <c r="W67" s="147"/>
      <c r="X67" s="147"/>
      <c r="Y67" s="201">
        <v>85</v>
      </c>
      <c r="Z67" s="201">
        <v>74449</v>
      </c>
      <c r="AA67" s="201"/>
      <c r="AB67" s="201">
        <f t="shared" si="8"/>
        <v>0</v>
      </c>
      <c r="AC67" s="201">
        <f t="shared" si="9"/>
        <v>230014</v>
      </c>
      <c r="AD67" s="147"/>
      <c r="AE67" s="147">
        <f t="shared" si="10"/>
        <v>0</v>
      </c>
      <c r="AF67" s="147"/>
      <c r="AG67" s="147">
        <f t="shared" si="11"/>
        <v>0</v>
      </c>
      <c r="AH67" s="147">
        <f t="shared" si="12"/>
        <v>0</v>
      </c>
      <c r="AI67" s="201">
        <v>84</v>
      </c>
      <c r="AJ67" s="201">
        <v>73741</v>
      </c>
      <c r="AK67" s="201">
        <v>50318</v>
      </c>
      <c r="AL67" s="201">
        <f t="shared" si="13"/>
        <v>50318</v>
      </c>
      <c r="AM67" s="201">
        <f t="shared" si="14"/>
        <v>253437</v>
      </c>
      <c r="AN67" s="147"/>
      <c r="AO67" s="147"/>
      <c r="AP67" s="147"/>
      <c r="AQ67" s="147">
        <f t="shared" si="40"/>
        <v>0</v>
      </c>
      <c r="AR67" s="147"/>
      <c r="AS67" s="201">
        <v>84</v>
      </c>
      <c r="AT67" s="201">
        <v>73741</v>
      </c>
      <c r="AU67" s="201"/>
      <c r="AV67" s="201">
        <f t="shared" si="15"/>
        <v>50318</v>
      </c>
      <c r="AW67" s="201">
        <f t="shared" si="16"/>
        <v>327178</v>
      </c>
      <c r="AX67" s="147"/>
      <c r="AY67" s="147"/>
      <c r="AZ67" s="147"/>
      <c r="BA67" s="147"/>
      <c r="BB67" s="147"/>
      <c r="BC67" s="201">
        <v>84</v>
      </c>
      <c r="BD67" s="201">
        <v>73741</v>
      </c>
      <c r="BE67" s="201">
        <v>32379</v>
      </c>
      <c r="BF67" s="201">
        <f t="shared" si="17"/>
        <v>82697</v>
      </c>
      <c r="BG67" s="201">
        <f t="shared" si="18"/>
        <v>368540</v>
      </c>
      <c r="BH67" s="147"/>
      <c r="BI67" s="147"/>
      <c r="BJ67" s="147"/>
      <c r="BK67" s="147"/>
      <c r="BL67" s="147"/>
      <c r="BM67" s="201"/>
      <c r="BN67" s="201"/>
      <c r="BO67" s="201"/>
      <c r="BP67" s="201">
        <f t="shared" si="19"/>
        <v>82697</v>
      </c>
      <c r="BQ67" s="201">
        <f t="shared" si="20"/>
        <v>368540</v>
      </c>
      <c r="BR67" s="147"/>
      <c r="BS67" s="147"/>
      <c r="BT67" s="147"/>
      <c r="BU67" s="147"/>
      <c r="BV67" s="147"/>
      <c r="BW67" s="201"/>
      <c r="BX67" s="201"/>
      <c r="BY67" s="201"/>
      <c r="BZ67" s="201">
        <f t="shared" si="21"/>
        <v>82697</v>
      </c>
      <c r="CA67" s="201">
        <f t="shared" si="22"/>
        <v>368540</v>
      </c>
      <c r="CB67" s="147"/>
      <c r="CC67" s="147"/>
      <c r="CD67" s="147"/>
      <c r="CE67" s="147"/>
      <c r="CF67" s="147"/>
      <c r="CG67" s="201"/>
      <c r="CH67" s="201"/>
      <c r="CI67" s="201"/>
      <c r="CJ67" s="201">
        <f t="shared" si="23"/>
        <v>82697</v>
      </c>
      <c r="CK67" s="201">
        <f t="shared" si="24"/>
        <v>368540</v>
      </c>
      <c r="CL67" s="147"/>
      <c r="CM67" s="147"/>
      <c r="CN67" s="147"/>
      <c r="CO67" s="147"/>
      <c r="CP67" s="147"/>
      <c r="CQ67" s="201"/>
      <c r="CR67" s="201"/>
      <c r="CS67" s="201"/>
      <c r="CT67" s="201">
        <f t="shared" si="25"/>
        <v>82697</v>
      </c>
      <c r="CU67" s="201">
        <f t="shared" si="26"/>
        <v>368540</v>
      </c>
      <c r="CV67" s="147"/>
      <c r="CW67" s="147"/>
      <c r="CX67" s="147"/>
      <c r="CY67" s="147"/>
      <c r="CZ67" s="147"/>
      <c r="DA67" s="201"/>
      <c r="DB67" s="201"/>
      <c r="DC67" s="201"/>
      <c r="DD67" s="201">
        <f t="shared" si="27"/>
        <v>82697</v>
      </c>
      <c r="DE67" s="201">
        <f t="shared" si="28"/>
        <v>368540</v>
      </c>
      <c r="DF67" s="147"/>
      <c r="DG67" s="147"/>
      <c r="DH67" s="147"/>
      <c r="DI67" s="147"/>
      <c r="DJ67" s="147"/>
      <c r="DK67" s="201"/>
      <c r="DL67" s="201"/>
      <c r="DM67" s="201"/>
      <c r="DN67" s="201">
        <f t="shared" si="29"/>
        <v>82697</v>
      </c>
      <c r="DO67" s="201">
        <f t="shared" si="30"/>
        <v>368540</v>
      </c>
      <c r="DP67" s="147"/>
      <c r="DQ67" s="147"/>
      <c r="DR67" s="147"/>
      <c r="DS67" s="147"/>
      <c r="DT67" s="147"/>
      <c r="DU67" s="201">
        <f t="shared" si="31"/>
        <v>85</v>
      </c>
      <c r="DV67" s="201">
        <f t="shared" si="32"/>
        <v>451237</v>
      </c>
      <c r="DW67" s="201">
        <f t="shared" si="33"/>
        <v>82697</v>
      </c>
      <c r="DX67" s="201">
        <f t="shared" si="34"/>
        <v>368540</v>
      </c>
      <c r="DY67" s="147">
        <f t="shared" si="35"/>
        <v>0</v>
      </c>
      <c r="DZ67" s="147">
        <f t="shared" si="36"/>
        <v>0</v>
      </c>
      <c r="EA67" s="147">
        <f t="shared" si="37"/>
        <v>0</v>
      </c>
      <c r="EB67" s="147">
        <f t="shared" si="38"/>
        <v>0</v>
      </c>
    </row>
    <row r="68" spans="1:132" ht="12.75">
      <c r="A68" s="169">
        <v>36</v>
      </c>
      <c r="B68" s="176" t="s">
        <v>100</v>
      </c>
      <c r="C68" s="176">
        <v>1191992.2</v>
      </c>
      <c r="D68" s="176">
        <v>338129</v>
      </c>
      <c r="E68" s="201">
        <v>69</v>
      </c>
      <c r="F68" s="201">
        <v>104000</v>
      </c>
      <c r="G68" s="201">
        <v>104000</v>
      </c>
      <c r="H68" s="201">
        <v>104000</v>
      </c>
      <c r="I68" s="201"/>
      <c r="J68" s="147">
        <v>27</v>
      </c>
      <c r="K68" s="147">
        <v>9450</v>
      </c>
      <c r="L68" s="147">
        <v>9450</v>
      </c>
      <c r="M68" s="147">
        <v>9450</v>
      </c>
      <c r="N68" s="147"/>
      <c r="O68" s="201">
        <v>71</v>
      </c>
      <c r="P68" s="201">
        <v>114619</v>
      </c>
      <c r="Q68" s="201">
        <v>114619</v>
      </c>
      <c r="R68" s="201">
        <v>218619</v>
      </c>
      <c r="S68" s="201"/>
      <c r="T68" s="147">
        <v>27</v>
      </c>
      <c r="U68" s="147">
        <v>9450</v>
      </c>
      <c r="V68" s="147">
        <v>9450</v>
      </c>
      <c r="W68" s="147">
        <v>18900</v>
      </c>
      <c r="X68" s="147"/>
      <c r="Y68" s="201">
        <v>71</v>
      </c>
      <c r="Z68" s="201">
        <v>104000</v>
      </c>
      <c r="AA68" s="201"/>
      <c r="AB68" s="201">
        <f t="shared" si="8"/>
        <v>218619</v>
      </c>
      <c r="AC68" s="201">
        <f t="shared" si="9"/>
        <v>104000</v>
      </c>
      <c r="AD68" s="147">
        <v>27</v>
      </c>
      <c r="AE68" s="147">
        <f t="shared" si="10"/>
        <v>9450</v>
      </c>
      <c r="AF68" s="147">
        <v>9450</v>
      </c>
      <c r="AG68" s="147">
        <f t="shared" si="11"/>
        <v>28350</v>
      </c>
      <c r="AH68" s="147">
        <f t="shared" si="12"/>
        <v>0</v>
      </c>
      <c r="AI68" s="201">
        <v>71</v>
      </c>
      <c r="AJ68" s="201">
        <v>104000</v>
      </c>
      <c r="AK68" s="201"/>
      <c r="AL68" s="201">
        <f t="shared" si="13"/>
        <v>218619</v>
      </c>
      <c r="AM68" s="201">
        <f t="shared" si="14"/>
        <v>208000</v>
      </c>
      <c r="AN68" s="147"/>
      <c r="AO68" s="147"/>
      <c r="AP68" s="147"/>
      <c r="AQ68" s="147">
        <f t="shared" si="40"/>
        <v>28350</v>
      </c>
      <c r="AR68" s="147"/>
      <c r="AS68" s="201">
        <v>72</v>
      </c>
      <c r="AT68" s="201">
        <v>104000</v>
      </c>
      <c r="AU68" s="201">
        <v>68871</v>
      </c>
      <c r="AV68" s="201">
        <f t="shared" si="15"/>
        <v>287490</v>
      </c>
      <c r="AW68" s="201">
        <f t="shared" si="16"/>
        <v>243129</v>
      </c>
      <c r="AX68" s="147"/>
      <c r="AY68" s="147"/>
      <c r="AZ68" s="147"/>
      <c r="BA68" s="147"/>
      <c r="BB68" s="147"/>
      <c r="BC68" s="201"/>
      <c r="BD68" s="201"/>
      <c r="BE68" s="201"/>
      <c r="BF68" s="201">
        <f t="shared" si="17"/>
        <v>287490</v>
      </c>
      <c r="BG68" s="201">
        <f t="shared" si="18"/>
        <v>243129</v>
      </c>
      <c r="BH68" s="147"/>
      <c r="BI68" s="147"/>
      <c r="BJ68" s="147"/>
      <c r="BK68" s="147"/>
      <c r="BL68" s="147"/>
      <c r="BM68" s="201"/>
      <c r="BN68" s="201"/>
      <c r="BO68" s="201"/>
      <c r="BP68" s="201">
        <f t="shared" si="19"/>
        <v>287490</v>
      </c>
      <c r="BQ68" s="201">
        <f t="shared" si="20"/>
        <v>243129</v>
      </c>
      <c r="BR68" s="147"/>
      <c r="BS68" s="147"/>
      <c r="BT68" s="147"/>
      <c r="BU68" s="147"/>
      <c r="BV68" s="147"/>
      <c r="BW68" s="201"/>
      <c r="BX68" s="201"/>
      <c r="BY68" s="201"/>
      <c r="BZ68" s="201">
        <f t="shared" si="21"/>
        <v>287490</v>
      </c>
      <c r="CA68" s="201">
        <f t="shared" si="22"/>
        <v>243129</v>
      </c>
      <c r="CB68" s="147"/>
      <c r="CC68" s="147"/>
      <c r="CD68" s="147"/>
      <c r="CE68" s="147"/>
      <c r="CF68" s="147"/>
      <c r="CG68" s="201"/>
      <c r="CH68" s="201"/>
      <c r="CI68" s="201"/>
      <c r="CJ68" s="201">
        <f t="shared" si="23"/>
        <v>287490</v>
      </c>
      <c r="CK68" s="201">
        <f t="shared" si="24"/>
        <v>243129</v>
      </c>
      <c r="CL68" s="147"/>
      <c r="CM68" s="147"/>
      <c r="CN68" s="147"/>
      <c r="CO68" s="147"/>
      <c r="CP68" s="147"/>
      <c r="CQ68" s="201"/>
      <c r="CR68" s="201"/>
      <c r="CS68" s="201"/>
      <c r="CT68" s="201">
        <f t="shared" si="25"/>
        <v>287490</v>
      </c>
      <c r="CU68" s="201">
        <f t="shared" si="26"/>
        <v>243129</v>
      </c>
      <c r="CV68" s="147"/>
      <c r="CW68" s="147"/>
      <c r="CX68" s="147"/>
      <c r="CY68" s="147"/>
      <c r="CZ68" s="147"/>
      <c r="DA68" s="201"/>
      <c r="DB68" s="201"/>
      <c r="DC68" s="201"/>
      <c r="DD68" s="201">
        <f t="shared" si="27"/>
        <v>287490</v>
      </c>
      <c r="DE68" s="201">
        <f t="shared" si="28"/>
        <v>243129</v>
      </c>
      <c r="DF68" s="147"/>
      <c r="DG68" s="147"/>
      <c r="DH68" s="147"/>
      <c r="DI68" s="147"/>
      <c r="DJ68" s="147"/>
      <c r="DK68" s="201"/>
      <c r="DL68" s="201"/>
      <c r="DM68" s="201"/>
      <c r="DN68" s="201">
        <f t="shared" si="29"/>
        <v>287490</v>
      </c>
      <c r="DO68" s="201">
        <f t="shared" si="30"/>
        <v>243129</v>
      </c>
      <c r="DP68" s="147"/>
      <c r="DQ68" s="147"/>
      <c r="DR68" s="147"/>
      <c r="DS68" s="147"/>
      <c r="DT68" s="147"/>
      <c r="DU68" s="201">
        <f t="shared" si="31"/>
        <v>72</v>
      </c>
      <c r="DV68" s="201">
        <f t="shared" si="32"/>
        <v>530619</v>
      </c>
      <c r="DW68" s="201">
        <f t="shared" si="33"/>
        <v>287490</v>
      </c>
      <c r="DX68" s="201">
        <f t="shared" si="34"/>
        <v>243129</v>
      </c>
      <c r="DY68" s="147">
        <f t="shared" si="35"/>
        <v>27</v>
      </c>
      <c r="DZ68" s="147">
        <f t="shared" si="36"/>
        <v>28350</v>
      </c>
      <c r="EA68" s="147">
        <f t="shared" si="37"/>
        <v>28350</v>
      </c>
      <c r="EB68" s="147">
        <f t="shared" si="38"/>
        <v>0</v>
      </c>
    </row>
    <row r="69" spans="1:132" ht="12.75">
      <c r="A69" s="169">
        <v>37</v>
      </c>
      <c r="B69" s="176" t="s">
        <v>101</v>
      </c>
      <c r="C69" s="176">
        <v>1177869.5</v>
      </c>
      <c r="D69" s="176">
        <v>288082</v>
      </c>
      <c r="E69" s="201">
        <v>68</v>
      </c>
      <c r="F69" s="201">
        <v>105816</v>
      </c>
      <c r="G69" s="201"/>
      <c r="H69" s="201"/>
      <c r="I69" s="201">
        <v>105816</v>
      </c>
      <c r="J69" s="147">
        <v>49</v>
      </c>
      <c r="K69" s="147">
        <v>17150</v>
      </c>
      <c r="L69" s="147"/>
      <c r="M69" s="147"/>
      <c r="N69" s="147">
        <v>17150</v>
      </c>
      <c r="O69" s="201">
        <v>68</v>
      </c>
      <c r="P69" s="201">
        <v>102244</v>
      </c>
      <c r="Q69" s="201"/>
      <c r="R69" s="201">
        <v>24000</v>
      </c>
      <c r="S69" s="201">
        <v>184060</v>
      </c>
      <c r="T69" s="147">
        <v>49</v>
      </c>
      <c r="U69" s="147">
        <v>17150</v>
      </c>
      <c r="V69" s="147"/>
      <c r="W69" s="147"/>
      <c r="X69" s="147">
        <v>17150</v>
      </c>
      <c r="Y69" s="201">
        <v>69</v>
      </c>
      <c r="Z69" s="201">
        <v>98545</v>
      </c>
      <c r="AA69" s="201">
        <v>24000</v>
      </c>
      <c r="AB69" s="201">
        <f t="shared" si="8"/>
        <v>48000</v>
      </c>
      <c r="AC69" s="201">
        <f t="shared" si="9"/>
        <v>258605</v>
      </c>
      <c r="AD69" s="147">
        <v>49</v>
      </c>
      <c r="AE69" s="147">
        <f t="shared" si="10"/>
        <v>17150</v>
      </c>
      <c r="AF69" s="147"/>
      <c r="AG69" s="147">
        <f t="shared" si="11"/>
        <v>0</v>
      </c>
      <c r="AH69" s="147">
        <f t="shared" si="12"/>
        <v>51450</v>
      </c>
      <c r="AI69" s="201">
        <v>69</v>
      </c>
      <c r="AJ69" s="201">
        <v>99732</v>
      </c>
      <c r="AK69" s="201">
        <v>24000</v>
      </c>
      <c r="AL69" s="201">
        <f t="shared" si="13"/>
        <v>72000</v>
      </c>
      <c r="AM69" s="201">
        <f t="shared" si="14"/>
        <v>334337</v>
      </c>
      <c r="AN69" s="147">
        <v>49</v>
      </c>
      <c r="AO69" s="147"/>
      <c r="AP69" s="147"/>
      <c r="AQ69" s="147">
        <f t="shared" si="40"/>
        <v>0</v>
      </c>
      <c r="AR69" s="147"/>
      <c r="AS69" s="201">
        <v>69</v>
      </c>
      <c r="AT69" s="201">
        <v>98540</v>
      </c>
      <c r="AU69" s="201">
        <v>48014</v>
      </c>
      <c r="AV69" s="201">
        <f t="shared" si="15"/>
        <v>120014</v>
      </c>
      <c r="AW69" s="201">
        <f t="shared" si="16"/>
        <v>384863</v>
      </c>
      <c r="AX69" s="147"/>
      <c r="AY69" s="147"/>
      <c r="AZ69" s="147"/>
      <c r="BA69" s="147"/>
      <c r="BB69" s="147"/>
      <c r="BC69" s="201">
        <v>69</v>
      </c>
      <c r="BD69" s="201">
        <v>97287</v>
      </c>
      <c r="BE69" s="201">
        <v>24000</v>
      </c>
      <c r="BF69" s="201">
        <f t="shared" si="17"/>
        <v>144014</v>
      </c>
      <c r="BG69" s="201">
        <f t="shared" si="18"/>
        <v>458150</v>
      </c>
      <c r="BH69" s="147"/>
      <c r="BI69" s="147"/>
      <c r="BJ69" s="147"/>
      <c r="BK69" s="147"/>
      <c r="BL69" s="147"/>
      <c r="BM69" s="201">
        <v>69</v>
      </c>
      <c r="BN69" s="201">
        <v>102490</v>
      </c>
      <c r="BO69" s="201">
        <v>23400</v>
      </c>
      <c r="BP69" s="201">
        <f t="shared" si="19"/>
        <v>167414</v>
      </c>
      <c r="BQ69" s="201">
        <f t="shared" si="20"/>
        <v>537240</v>
      </c>
      <c r="BR69" s="147"/>
      <c r="BS69" s="147"/>
      <c r="BT69" s="147"/>
      <c r="BU69" s="147"/>
      <c r="BV69" s="147"/>
      <c r="BW69" s="201"/>
      <c r="BX69" s="201"/>
      <c r="BY69" s="201"/>
      <c r="BZ69" s="201">
        <f t="shared" si="21"/>
        <v>167414</v>
      </c>
      <c r="CA69" s="201">
        <f t="shared" si="22"/>
        <v>537240</v>
      </c>
      <c r="CB69" s="147"/>
      <c r="CC69" s="147"/>
      <c r="CD69" s="147"/>
      <c r="CE69" s="147"/>
      <c r="CF69" s="147"/>
      <c r="CG69" s="201"/>
      <c r="CH69" s="201"/>
      <c r="CI69" s="201"/>
      <c r="CJ69" s="201">
        <f t="shared" si="23"/>
        <v>167414</v>
      </c>
      <c r="CK69" s="201">
        <f t="shared" si="24"/>
        <v>537240</v>
      </c>
      <c r="CL69" s="147"/>
      <c r="CM69" s="147"/>
      <c r="CN69" s="147"/>
      <c r="CO69" s="147"/>
      <c r="CP69" s="147"/>
      <c r="CQ69" s="201"/>
      <c r="CR69" s="201"/>
      <c r="CS69" s="201"/>
      <c r="CT69" s="201">
        <f t="shared" si="25"/>
        <v>167414</v>
      </c>
      <c r="CU69" s="201">
        <f t="shared" si="26"/>
        <v>537240</v>
      </c>
      <c r="CV69" s="147"/>
      <c r="CW69" s="147"/>
      <c r="CX69" s="147"/>
      <c r="CY69" s="147"/>
      <c r="CZ69" s="147"/>
      <c r="DA69" s="201"/>
      <c r="DB69" s="201"/>
      <c r="DC69" s="201"/>
      <c r="DD69" s="201">
        <f t="shared" si="27"/>
        <v>167414</v>
      </c>
      <c r="DE69" s="201">
        <f t="shared" si="28"/>
        <v>537240</v>
      </c>
      <c r="DF69" s="147"/>
      <c r="DG69" s="147"/>
      <c r="DH69" s="147"/>
      <c r="DI69" s="147"/>
      <c r="DJ69" s="147"/>
      <c r="DK69" s="201"/>
      <c r="DL69" s="201"/>
      <c r="DM69" s="201"/>
      <c r="DN69" s="201">
        <f t="shared" si="29"/>
        <v>167414</v>
      </c>
      <c r="DO69" s="201">
        <f t="shared" si="30"/>
        <v>537240</v>
      </c>
      <c r="DP69" s="147"/>
      <c r="DQ69" s="147"/>
      <c r="DR69" s="147"/>
      <c r="DS69" s="147"/>
      <c r="DT69" s="147"/>
      <c r="DU69" s="201">
        <f t="shared" si="31"/>
        <v>69</v>
      </c>
      <c r="DV69" s="201">
        <f t="shared" si="32"/>
        <v>704654</v>
      </c>
      <c r="DW69" s="201">
        <f t="shared" si="33"/>
        <v>167414</v>
      </c>
      <c r="DX69" s="201">
        <f t="shared" si="34"/>
        <v>537240</v>
      </c>
      <c r="DY69" s="147">
        <f t="shared" si="35"/>
        <v>49</v>
      </c>
      <c r="DZ69" s="147">
        <f t="shared" si="36"/>
        <v>51450</v>
      </c>
      <c r="EA69" s="147">
        <f t="shared" si="37"/>
        <v>0</v>
      </c>
      <c r="EB69" s="147">
        <f t="shared" si="38"/>
        <v>51450</v>
      </c>
    </row>
    <row r="70" spans="1:132" ht="12.75">
      <c r="A70" s="169">
        <v>38</v>
      </c>
      <c r="B70" s="176" t="s">
        <v>102</v>
      </c>
      <c r="C70" s="176">
        <v>1972018.4</v>
      </c>
      <c r="D70" s="176">
        <v>290663</v>
      </c>
      <c r="E70" s="201">
        <v>153</v>
      </c>
      <c r="F70" s="201">
        <v>142302</v>
      </c>
      <c r="G70" s="201">
        <v>142302</v>
      </c>
      <c r="H70" s="201">
        <v>142302</v>
      </c>
      <c r="I70" s="201"/>
      <c r="J70" s="147">
        <v>147</v>
      </c>
      <c r="K70" s="147">
        <v>51450</v>
      </c>
      <c r="L70" s="147">
        <v>51450</v>
      </c>
      <c r="M70" s="147">
        <v>51450</v>
      </c>
      <c r="N70" s="147"/>
      <c r="O70" s="201">
        <v>69</v>
      </c>
      <c r="P70" s="201">
        <v>141850</v>
      </c>
      <c r="Q70" s="201"/>
      <c r="R70" s="201">
        <v>142302</v>
      </c>
      <c r="S70" s="201">
        <v>141850</v>
      </c>
      <c r="T70" s="147">
        <v>147</v>
      </c>
      <c r="U70" s="147">
        <v>57400</v>
      </c>
      <c r="V70" s="147">
        <v>57400</v>
      </c>
      <c r="W70" s="147">
        <v>108850</v>
      </c>
      <c r="X70" s="147"/>
      <c r="Y70" s="201">
        <v>147</v>
      </c>
      <c r="Z70" s="201">
        <v>112513</v>
      </c>
      <c r="AA70" s="201">
        <v>112513</v>
      </c>
      <c r="AB70" s="201">
        <f t="shared" si="8"/>
        <v>254815</v>
      </c>
      <c r="AC70" s="201">
        <f t="shared" si="9"/>
        <v>141850</v>
      </c>
      <c r="AD70" s="147">
        <v>147</v>
      </c>
      <c r="AE70" s="147">
        <f t="shared" si="10"/>
        <v>51450</v>
      </c>
      <c r="AF70" s="147">
        <v>51450</v>
      </c>
      <c r="AG70" s="147">
        <f t="shared" si="11"/>
        <v>160300</v>
      </c>
      <c r="AH70" s="147">
        <f t="shared" si="12"/>
        <v>0</v>
      </c>
      <c r="AI70" s="201"/>
      <c r="AJ70" s="201"/>
      <c r="AK70" s="201"/>
      <c r="AL70" s="201">
        <f t="shared" si="13"/>
        <v>254815</v>
      </c>
      <c r="AM70" s="201">
        <f t="shared" si="14"/>
        <v>141850</v>
      </c>
      <c r="AN70" s="147"/>
      <c r="AO70" s="147"/>
      <c r="AP70" s="147"/>
      <c r="AQ70" s="147">
        <f t="shared" si="40"/>
        <v>160300</v>
      </c>
      <c r="AR70" s="147"/>
      <c r="AS70" s="201"/>
      <c r="AT70" s="201"/>
      <c r="AU70" s="201"/>
      <c r="AV70" s="201">
        <f t="shared" si="15"/>
        <v>254815</v>
      </c>
      <c r="AW70" s="201">
        <f t="shared" si="16"/>
        <v>141850</v>
      </c>
      <c r="AX70" s="147"/>
      <c r="AY70" s="147"/>
      <c r="AZ70" s="147"/>
      <c r="BA70" s="147"/>
      <c r="BB70" s="147"/>
      <c r="BC70" s="201"/>
      <c r="BD70" s="201"/>
      <c r="BE70" s="201"/>
      <c r="BF70" s="201">
        <f t="shared" si="17"/>
        <v>254815</v>
      </c>
      <c r="BG70" s="201">
        <f t="shared" si="18"/>
        <v>141850</v>
      </c>
      <c r="BH70" s="147"/>
      <c r="BI70" s="147"/>
      <c r="BJ70" s="147"/>
      <c r="BK70" s="147"/>
      <c r="BL70" s="147"/>
      <c r="BM70" s="201"/>
      <c r="BN70" s="201"/>
      <c r="BO70" s="201"/>
      <c r="BP70" s="201">
        <f t="shared" si="19"/>
        <v>254815</v>
      </c>
      <c r="BQ70" s="201">
        <f t="shared" si="20"/>
        <v>141850</v>
      </c>
      <c r="BR70" s="147"/>
      <c r="BS70" s="147"/>
      <c r="BT70" s="147"/>
      <c r="BU70" s="147"/>
      <c r="BV70" s="147"/>
      <c r="BW70" s="201"/>
      <c r="BX70" s="201"/>
      <c r="BY70" s="201"/>
      <c r="BZ70" s="201">
        <f t="shared" si="21"/>
        <v>254815</v>
      </c>
      <c r="CA70" s="201">
        <f t="shared" si="22"/>
        <v>141850</v>
      </c>
      <c r="CB70" s="147"/>
      <c r="CC70" s="147"/>
      <c r="CD70" s="147"/>
      <c r="CE70" s="147"/>
      <c r="CF70" s="147"/>
      <c r="CG70" s="201"/>
      <c r="CH70" s="201"/>
      <c r="CI70" s="201"/>
      <c r="CJ70" s="201">
        <f t="shared" si="23"/>
        <v>254815</v>
      </c>
      <c r="CK70" s="201">
        <f t="shared" si="24"/>
        <v>141850</v>
      </c>
      <c r="CL70" s="147"/>
      <c r="CM70" s="147"/>
      <c r="CN70" s="147"/>
      <c r="CO70" s="147"/>
      <c r="CP70" s="147"/>
      <c r="CQ70" s="201"/>
      <c r="CR70" s="201"/>
      <c r="CS70" s="201"/>
      <c r="CT70" s="201">
        <f t="shared" si="25"/>
        <v>254815</v>
      </c>
      <c r="CU70" s="201">
        <f t="shared" si="26"/>
        <v>141850</v>
      </c>
      <c r="CV70" s="147"/>
      <c r="CW70" s="147"/>
      <c r="CX70" s="147"/>
      <c r="CY70" s="147"/>
      <c r="CZ70" s="147"/>
      <c r="DA70" s="201"/>
      <c r="DB70" s="201"/>
      <c r="DC70" s="201"/>
      <c r="DD70" s="201">
        <f t="shared" si="27"/>
        <v>254815</v>
      </c>
      <c r="DE70" s="201">
        <f t="shared" si="28"/>
        <v>141850</v>
      </c>
      <c r="DF70" s="147"/>
      <c r="DG70" s="147"/>
      <c r="DH70" s="147"/>
      <c r="DI70" s="147"/>
      <c r="DJ70" s="147"/>
      <c r="DK70" s="201"/>
      <c r="DL70" s="201"/>
      <c r="DM70" s="201"/>
      <c r="DN70" s="201">
        <f t="shared" si="29"/>
        <v>254815</v>
      </c>
      <c r="DO70" s="201">
        <f t="shared" si="30"/>
        <v>141850</v>
      </c>
      <c r="DP70" s="147"/>
      <c r="DQ70" s="147"/>
      <c r="DR70" s="147"/>
      <c r="DS70" s="147"/>
      <c r="DT70" s="147"/>
      <c r="DU70" s="201">
        <f t="shared" si="31"/>
        <v>153</v>
      </c>
      <c r="DV70" s="201">
        <f t="shared" si="32"/>
        <v>396665</v>
      </c>
      <c r="DW70" s="201">
        <f t="shared" si="33"/>
        <v>254815</v>
      </c>
      <c r="DX70" s="201">
        <f t="shared" si="34"/>
        <v>141850</v>
      </c>
      <c r="DY70" s="147">
        <f t="shared" si="35"/>
        <v>147</v>
      </c>
      <c r="DZ70" s="147">
        <f t="shared" si="36"/>
        <v>160300</v>
      </c>
      <c r="EA70" s="147">
        <f t="shared" si="37"/>
        <v>160300</v>
      </c>
      <c r="EB70" s="147">
        <f t="shared" si="38"/>
        <v>0</v>
      </c>
    </row>
    <row r="71" spans="1:132" ht="12.75">
      <c r="A71" s="169">
        <v>39</v>
      </c>
      <c r="B71" s="176" t="s">
        <v>103</v>
      </c>
      <c r="C71" s="176">
        <v>5866150.6</v>
      </c>
      <c r="D71" s="176">
        <v>711619</v>
      </c>
      <c r="E71" s="201">
        <v>482</v>
      </c>
      <c r="F71" s="201">
        <v>485124</v>
      </c>
      <c r="G71" s="201">
        <v>198900</v>
      </c>
      <c r="H71" s="201">
        <v>198900</v>
      </c>
      <c r="I71" s="201">
        <v>286224</v>
      </c>
      <c r="J71" s="147">
        <v>382</v>
      </c>
      <c r="K71" s="147">
        <v>133700</v>
      </c>
      <c r="L71" s="147">
        <v>133700</v>
      </c>
      <c r="M71" s="147">
        <v>133700</v>
      </c>
      <c r="N71" s="147"/>
      <c r="O71" s="201">
        <v>482</v>
      </c>
      <c r="P71" s="201">
        <v>485124</v>
      </c>
      <c r="Q71" s="201"/>
      <c r="R71" s="201">
        <v>198900</v>
      </c>
      <c r="S71" s="201"/>
      <c r="T71" s="147">
        <v>382</v>
      </c>
      <c r="U71" s="147">
        <v>133700</v>
      </c>
      <c r="V71" s="147">
        <v>125300</v>
      </c>
      <c r="W71" s="147">
        <v>259000</v>
      </c>
      <c r="X71" s="147">
        <v>8400</v>
      </c>
      <c r="Y71" s="201"/>
      <c r="Z71" s="201"/>
      <c r="AA71" s="201"/>
      <c r="AB71" s="201">
        <f t="shared" si="8"/>
        <v>198900</v>
      </c>
      <c r="AC71" s="201">
        <f t="shared" si="9"/>
        <v>771348</v>
      </c>
      <c r="AD71" s="147"/>
      <c r="AE71" s="147">
        <f t="shared" si="10"/>
        <v>0</v>
      </c>
      <c r="AF71" s="147"/>
      <c r="AG71" s="147">
        <f t="shared" si="11"/>
        <v>259000</v>
      </c>
      <c r="AH71" s="147">
        <f t="shared" si="12"/>
        <v>8400</v>
      </c>
      <c r="AI71" s="201"/>
      <c r="AJ71" s="201"/>
      <c r="AK71" s="201"/>
      <c r="AL71" s="201">
        <f t="shared" si="13"/>
        <v>198900</v>
      </c>
      <c r="AM71" s="201">
        <f t="shared" si="14"/>
        <v>771348</v>
      </c>
      <c r="AN71" s="147"/>
      <c r="AO71" s="147"/>
      <c r="AP71" s="147"/>
      <c r="AQ71" s="147">
        <f t="shared" si="40"/>
        <v>259000</v>
      </c>
      <c r="AR71" s="147"/>
      <c r="AS71" s="201"/>
      <c r="AT71" s="201"/>
      <c r="AU71" s="201"/>
      <c r="AV71" s="201">
        <f t="shared" si="15"/>
        <v>198900</v>
      </c>
      <c r="AW71" s="201">
        <f t="shared" si="16"/>
        <v>771348</v>
      </c>
      <c r="AX71" s="147"/>
      <c r="AY71" s="147"/>
      <c r="AZ71" s="147"/>
      <c r="BA71" s="147"/>
      <c r="BB71" s="147"/>
      <c r="BC71" s="201"/>
      <c r="BD71" s="201"/>
      <c r="BE71" s="201"/>
      <c r="BF71" s="201">
        <f t="shared" si="17"/>
        <v>198900</v>
      </c>
      <c r="BG71" s="201">
        <f t="shared" si="18"/>
        <v>771348</v>
      </c>
      <c r="BH71" s="147"/>
      <c r="BI71" s="147"/>
      <c r="BJ71" s="147"/>
      <c r="BK71" s="147"/>
      <c r="BL71" s="147"/>
      <c r="BM71" s="201"/>
      <c r="BN71" s="201"/>
      <c r="BO71" s="201"/>
      <c r="BP71" s="201">
        <f t="shared" si="19"/>
        <v>198900</v>
      </c>
      <c r="BQ71" s="201">
        <f t="shared" si="20"/>
        <v>771348</v>
      </c>
      <c r="BR71" s="147"/>
      <c r="BS71" s="147"/>
      <c r="BT71" s="147"/>
      <c r="BU71" s="147"/>
      <c r="BV71" s="147"/>
      <c r="BW71" s="201"/>
      <c r="BX71" s="201"/>
      <c r="BY71" s="201"/>
      <c r="BZ71" s="201">
        <f t="shared" si="21"/>
        <v>198900</v>
      </c>
      <c r="CA71" s="201">
        <f t="shared" si="22"/>
        <v>771348</v>
      </c>
      <c r="CB71" s="147"/>
      <c r="CC71" s="147"/>
      <c r="CD71" s="147"/>
      <c r="CE71" s="147"/>
      <c r="CF71" s="147"/>
      <c r="CG71" s="201"/>
      <c r="CH71" s="201"/>
      <c r="CI71" s="201"/>
      <c r="CJ71" s="201">
        <f t="shared" si="23"/>
        <v>198900</v>
      </c>
      <c r="CK71" s="201">
        <f t="shared" si="24"/>
        <v>771348</v>
      </c>
      <c r="CL71" s="147"/>
      <c r="CM71" s="147"/>
      <c r="CN71" s="147"/>
      <c r="CO71" s="147"/>
      <c r="CP71" s="147"/>
      <c r="CQ71" s="201"/>
      <c r="CR71" s="201"/>
      <c r="CS71" s="201"/>
      <c r="CT71" s="201">
        <f t="shared" si="25"/>
        <v>198900</v>
      </c>
      <c r="CU71" s="201">
        <f t="shared" si="26"/>
        <v>771348</v>
      </c>
      <c r="CV71" s="147"/>
      <c r="CW71" s="147"/>
      <c r="CX71" s="147"/>
      <c r="CY71" s="147"/>
      <c r="CZ71" s="147"/>
      <c r="DA71" s="201"/>
      <c r="DB71" s="201"/>
      <c r="DC71" s="201"/>
      <c r="DD71" s="201">
        <f t="shared" si="27"/>
        <v>198900</v>
      </c>
      <c r="DE71" s="201">
        <f t="shared" si="28"/>
        <v>771348</v>
      </c>
      <c r="DF71" s="147"/>
      <c r="DG71" s="147"/>
      <c r="DH71" s="147"/>
      <c r="DI71" s="147"/>
      <c r="DJ71" s="147"/>
      <c r="DK71" s="201"/>
      <c r="DL71" s="201"/>
      <c r="DM71" s="201"/>
      <c r="DN71" s="201">
        <f t="shared" si="29"/>
        <v>198900</v>
      </c>
      <c r="DO71" s="201">
        <f t="shared" si="30"/>
        <v>771348</v>
      </c>
      <c r="DP71" s="147"/>
      <c r="DQ71" s="147"/>
      <c r="DR71" s="147"/>
      <c r="DS71" s="147"/>
      <c r="DT71" s="147"/>
      <c r="DU71" s="201">
        <f t="shared" si="31"/>
        <v>482</v>
      </c>
      <c r="DV71" s="201">
        <f t="shared" si="32"/>
        <v>970248</v>
      </c>
      <c r="DW71" s="201">
        <f t="shared" si="33"/>
        <v>198900</v>
      </c>
      <c r="DX71" s="201">
        <f t="shared" si="34"/>
        <v>771348</v>
      </c>
      <c r="DY71" s="147">
        <f t="shared" si="35"/>
        <v>382</v>
      </c>
      <c r="DZ71" s="147">
        <f t="shared" si="36"/>
        <v>267400</v>
      </c>
      <c r="EA71" s="147">
        <f t="shared" si="37"/>
        <v>259000</v>
      </c>
      <c r="EB71" s="147">
        <f t="shared" si="38"/>
        <v>8400</v>
      </c>
    </row>
    <row r="72" spans="1:132" ht="12.75">
      <c r="A72" s="169">
        <v>40</v>
      </c>
      <c r="B72" s="176" t="s">
        <v>104</v>
      </c>
      <c r="C72" s="176">
        <v>3011207.2</v>
      </c>
      <c r="D72" s="176">
        <v>434290</v>
      </c>
      <c r="E72" s="201">
        <v>182</v>
      </c>
      <c r="F72" s="201">
        <v>302673</v>
      </c>
      <c r="G72" s="201">
        <v>13380</v>
      </c>
      <c r="H72" s="201">
        <v>13380</v>
      </c>
      <c r="I72" s="201">
        <v>289293</v>
      </c>
      <c r="J72" s="147">
        <v>169</v>
      </c>
      <c r="K72" s="147">
        <v>59150</v>
      </c>
      <c r="L72" s="147"/>
      <c r="M72" s="147"/>
      <c r="N72" s="147">
        <v>59150</v>
      </c>
      <c r="O72" s="201">
        <v>182</v>
      </c>
      <c r="P72" s="201">
        <v>302673</v>
      </c>
      <c r="Q72" s="201">
        <v>14292</v>
      </c>
      <c r="R72" s="201">
        <v>27672</v>
      </c>
      <c r="S72" s="201">
        <v>564294</v>
      </c>
      <c r="T72" s="147"/>
      <c r="U72" s="147"/>
      <c r="V72" s="147"/>
      <c r="W72" s="147"/>
      <c r="X72" s="147"/>
      <c r="Y72" s="201">
        <v>182</v>
      </c>
      <c r="Z72" s="201">
        <v>302673</v>
      </c>
      <c r="AA72" s="201">
        <v>14020</v>
      </c>
      <c r="AB72" s="201">
        <f t="shared" si="8"/>
        <v>41692</v>
      </c>
      <c r="AC72" s="201">
        <f t="shared" si="9"/>
        <v>866327</v>
      </c>
      <c r="AD72" s="147">
        <v>169</v>
      </c>
      <c r="AE72" s="147">
        <f t="shared" si="10"/>
        <v>59150</v>
      </c>
      <c r="AF72" s="147"/>
      <c r="AG72" s="147">
        <f t="shared" si="11"/>
        <v>0</v>
      </c>
      <c r="AH72" s="147">
        <f t="shared" si="12"/>
        <v>118300</v>
      </c>
      <c r="AI72" s="201"/>
      <c r="AJ72" s="201"/>
      <c r="AK72" s="201"/>
      <c r="AL72" s="201">
        <f t="shared" si="13"/>
        <v>41692</v>
      </c>
      <c r="AM72" s="201">
        <f t="shared" si="14"/>
        <v>866327</v>
      </c>
      <c r="AN72" s="147"/>
      <c r="AO72" s="147"/>
      <c r="AP72" s="147"/>
      <c r="AQ72" s="147">
        <f t="shared" si="40"/>
        <v>0</v>
      </c>
      <c r="AR72" s="147"/>
      <c r="AS72" s="201"/>
      <c r="AT72" s="201"/>
      <c r="AU72" s="201"/>
      <c r="AV72" s="201">
        <f t="shared" si="15"/>
        <v>41692</v>
      </c>
      <c r="AW72" s="201">
        <f t="shared" si="16"/>
        <v>866327</v>
      </c>
      <c r="AX72" s="147"/>
      <c r="AY72" s="147"/>
      <c r="AZ72" s="147"/>
      <c r="BA72" s="147"/>
      <c r="BB72" s="147"/>
      <c r="BC72" s="201"/>
      <c r="BD72" s="201"/>
      <c r="BE72" s="201"/>
      <c r="BF72" s="201">
        <f t="shared" si="17"/>
        <v>41692</v>
      </c>
      <c r="BG72" s="201">
        <f t="shared" si="18"/>
        <v>866327</v>
      </c>
      <c r="BH72" s="147"/>
      <c r="BI72" s="147"/>
      <c r="BJ72" s="147"/>
      <c r="BK72" s="147"/>
      <c r="BL72" s="147"/>
      <c r="BM72" s="201">
        <v>169</v>
      </c>
      <c r="BN72" s="201">
        <v>229000</v>
      </c>
      <c r="BO72" s="201">
        <v>276629</v>
      </c>
      <c r="BP72" s="201">
        <f t="shared" si="19"/>
        <v>318321</v>
      </c>
      <c r="BQ72" s="201">
        <f t="shared" si="20"/>
        <v>818698</v>
      </c>
      <c r="BR72" s="147"/>
      <c r="BS72" s="147"/>
      <c r="BT72" s="147"/>
      <c r="BU72" s="147"/>
      <c r="BV72" s="147"/>
      <c r="BW72" s="201"/>
      <c r="BX72" s="201"/>
      <c r="BY72" s="201"/>
      <c r="BZ72" s="201">
        <f t="shared" si="21"/>
        <v>318321</v>
      </c>
      <c r="CA72" s="201">
        <f t="shared" si="22"/>
        <v>818698</v>
      </c>
      <c r="CB72" s="147"/>
      <c r="CC72" s="147"/>
      <c r="CD72" s="147"/>
      <c r="CE72" s="147"/>
      <c r="CF72" s="147"/>
      <c r="CG72" s="201"/>
      <c r="CH72" s="201"/>
      <c r="CI72" s="201"/>
      <c r="CJ72" s="201">
        <f t="shared" si="23"/>
        <v>318321</v>
      </c>
      <c r="CK72" s="201">
        <f t="shared" si="24"/>
        <v>818698</v>
      </c>
      <c r="CL72" s="147"/>
      <c r="CM72" s="147"/>
      <c r="CN72" s="147"/>
      <c r="CO72" s="147"/>
      <c r="CP72" s="147"/>
      <c r="CQ72" s="201"/>
      <c r="CR72" s="201"/>
      <c r="CS72" s="201"/>
      <c r="CT72" s="201">
        <f t="shared" si="25"/>
        <v>318321</v>
      </c>
      <c r="CU72" s="201">
        <f t="shared" si="26"/>
        <v>818698</v>
      </c>
      <c r="CV72" s="147"/>
      <c r="CW72" s="147"/>
      <c r="CX72" s="147"/>
      <c r="CY72" s="147"/>
      <c r="CZ72" s="147"/>
      <c r="DA72" s="201"/>
      <c r="DB72" s="201"/>
      <c r="DC72" s="201"/>
      <c r="DD72" s="201">
        <f t="shared" si="27"/>
        <v>318321</v>
      </c>
      <c r="DE72" s="201">
        <f t="shared" si="28"/>
        <v>818698</v>
      </c>
      <c r="DF72" s="147"/>
      <c r="DG72" s="147"/>
      <c r="DH72" s="147"/>
      <c r="DI72" s="147"/>
      <c r="DJ72" s="147"/>
      <c r="DK72" s="201"/>
      <c r="DL72" s="201"/>
      <c r="DM72" s="201"/>
      <c r="DN72" s="201">
        <f t="shared" si="29"/>
        <v>318321</v>
      </c>
      <c r="DO72" s="201">
        <f t="shared" si="30"/>
        <v>818698</v>
      </c>
      <c r="DP72" s="147"/>
      <c r="DQ72" s="147"/>
      <c r="DR72" s="147"/>
      <c r="DS72" s="147"/>
      <c r="DT72" s="147"/>
      <c r="DU72" s="201">
        <f t="shared" si="31"/>
        <v>182</v>
      </c>
      <c r="DV72" s="201">
        <f t="shared" si="32"/>
        <v>1137019</v>
      </c>
      <c r="DW72" s="201">
        <f t="shared" si="33"/>
        <v>318321</v>
      </c>
      <c r="DX72" s="201">
        <f t="shared" si="34"/>
        <v>818698</v>
      </c>
      <c r="DY72" s="147">
        <f t="shared" si="35"/>
        <v>169</v>
      </c>
      <c r="DZ72" s="147">
        <f t="shared" si="36"/>
        <v>118300</v>
      </c>
      <c r="EA72" s="147">
        <f t="shared" si="37"/>
        <v>0</v>
      </c>
      <c r="EB72" s="147">
        <f t="shared" si="38"/>
        <v>118300</v>
      </c>
    </row>
    <row r="73" spans="1:132" ht="12.75">
      <c r="A73" s="169">
        <v>41</v>
      </c>
      <c r="B73" s="176" t="s">
        <v>105</v>
      </c>
      <c r="C73" s="176">
        <v>1934954.6</v>
      </c>
      <c r="D73" s="176">
        <v>464364</v>
      </c>
      <c r="E73" s="201">
        <v>111</v>
      </c>
      <c r="F73" s="201">
        <v>147384</v>
      </c>
      <c r="G73" s="201">
        <v>147384</v>
      </c>
      <c r="H73" s="201">
        <v>147384</v>
      </c>
      <c r="I73" s="201"/>
      <c r="J73" s="147">
        <v>54</v>
      </c>
      <c r="K73" s="147">
        <v>18900</v>
      </c>
      <c r="L73" s="147">
        <v>18900</v>
      </c>
      <c r="M73" s="147">
        <v>18900</v>
      </c>
      <c r="N73" s="147"/>
      <c r="O73" s="201">
        <v>111</v>
      </c>
      <c r="P73" s="201">
        <v>147383</v>
      </c>
      <c r="Q73" s="201">
        <v>71744</v>
      </c>
      <c r="R73" s="201">
        <v>219128</v>
      </c>
      <c r="S73" s="201">
        <v>75639</v>
      </c>
      <c r="T73" s="147">
        <v>54</v>
      </c>
      <c r="U73" s="147">
        <v>18900</v>
      </c>
      <c r="V73" s="147">
        <v>18900</v>
      </c>
      <c r="W73" s="147">
        <v>37800</v>
      </c>
      <c r="X73" s="147"/>
      <c r="Y73" s="201">
        <v>111</v>
      </c>
      <c r="Z73" s="201">
        <v>162805</v>
      </c>
      <c r="AA73" s="201"/>
      <c r="AB73" s="201">
        <f t="shared" si="8"/>
        <v>219128</v>
      </c>
      <c r="AC73" s="201">
        <f t="shared" si="9"/>
        <v>238444</v>
      </c>
      <c r="AD73" s="147">
        <v>54</v>
      </c>
      <c r="AE73" s="147">
        <f t="shared" si="10"/>
        <v>18900</v>
      </c>
      <c r="AF73" s="147">
        <v>18900</v>
      </c>
      <c r="AG73" s="147">
        <f t="shared" si="11"/>
        <v>56700</v>
      </c>
      <c r="AH73" s="147">
        <f t="shared" si="12"/>
        <v>0</v>
      </c>
      <c r="AI73" s="201">
        <v>112</v>
      </c>
      <c r="AJ73" s="201">
        <v>168398</v>
      </c>
      <c r="AK73" s="201">
        <v>100000</v>
      </c>
      <c r="AL73" s="201">
        <f t="shared" si="13"/>
        <v>319128</v>
      </c>
      <c r="AM73" s="201">
        <f t="shared" si="14"/>
        <v>306842</v>
      </c>
      <c r="AN73" s="147"/>
      <c r="AO73" s="147"/>
      <c r="AP73" s="147"/>
      <c r="AQ73" s="147">
        <f t="shared" si="40"/>
        <v>56700</v>
      </c>
      <c r="AR73" s="147"/>
      <c r="AS73" s="201">
        <v>115</v>
      </c>
      <c r="AT73" s="201">
        <v>169299</v>
      </c>
      <c r="AU73" s="201">
        <v>100000</v>
      </c>
      <c r="AV73" s="201">
        <f t="shared" si="15"/>
        <v>419128</v>
      </c>
      <c r="AW73" s="201">
        <f t="shared" si="16"/>
        <v>376141</v>
      </c>
      <c r="AX73" s="147"/>
      <c r="AY73" s="147"/>
      <c r="AZ73" s="147"/>
      <c r="BA73" s="147"/>
      <c r="BB73" s="147"/>
      <c r="BC73" s="201"/>
      <c r="BD73" s="201"/>
      <c r="BE73" s="201"/>
      <c r="BF73" s="201">
        <f t="shared" si="17"/>
        <v>419128</v>
      </c>
      <c r="BG73" s="201">
        <f t="shared" si="18"/>
        <v>376141</v>
      </c>
      <c r="BH73" s="147"/>
      <c r="BI73" s="147"/>
      <c r="BJ73" s="147"/>
      <c r="BK73" s="147"/>
      <c r="BL73" s="147"/>
      <c r="BM73" s="201">
        <v>115</v>
      </c>
      <c r="BN73" s="201">
        <v>169299</v>
      </c>
      <c r="BO73" s="201"/>
      <c r="BP73" s="201">
        <f t="shared" si="19"/>
        <v>419128</v>
      </c>
      <c r="BQ73" s="201">
        <f t="shared" si="20"/>
        <v>545440</v>
      </c>
      <c r="BR73" s="147"/>
      <c r="BS73" s="147"/>
      <c r="BT73" s="147"/>
      <c r="BU73" s="147"/>
      <c r="BV73" s="147"/>
      <c r="BW73" s="201"/>
      <c r="BX73" s="201"/>
      <c r="BY73" s="201"/>
      <c r="BZ73" s="201">
        <f t="shared" si="21"/>
        <v>419128</v>
      </c>
      <c r="CA73" s="201">
        <f t="shared" si="22"/>
        <v>545440</v>
      </c>
      <c r="CB73" s="147"/>
      <c r="CC73" s="147"/>
      <c r="CD73" s="147"/>
      <c r="CE73" s="147"/>
      <c r="CF73" s="147"/>
      <c r="CG73" s="201"/>
      <c r="CH73" s="201"/>
      <c r="CI73" s="201"/>
      <c r="CJ73" s="201">
        <f t="shared" si="23"/>
        <v>419128</v>
      </c>
      <c r="CK73" s="201">
        <f t="shared" si="24"/>
        <v>545440</v>
      </c>
      <c r="CL73" s="147"/>
      <c r="CM73" s="147"/>
      <c r="CN73" s="147"/>
      <c r="CO73" s="147"/>
      <c r="CP73" s="147"/>
      <c r="CQ73" s="201"/>
      <c r="CR73" s="201"/>
      <c r="CS73" s="201"/>
      <c r="CT73" s="201">
        <f t="shared" si="25"/>
        <v>419128</v>
      </c>
      <c r="CU73" s="201">
        <f t="shared" si="26"/>
        <v>545440</v>
      </c>
      <c r="CV73" s="147"/>
      <c r="CW73" s="147"/>
      <c r="CX73" s="147"/>
      <c r="CY73" s="147"/>
      <c r="CZ73" s="147"/>
      <c r="DA73" s="201"/>
      <c r="DB73" s="201"/>
      <c r="DC73" s="201"/>
      <c r="DD73" s="201">
        <f t="shared" si="27"/>
        <v>419128</v>
      </c>
      <c r="DE73" s="201">
        <f t="shared" si="28"/>
        <v>545440</v>
      </c>
      <c r="DF73" s="147"/>
      <c r="DG73" s="147"/>
      <c r="DH73" s="147"/>
      <c r="DI73" s="147"/>
      <c r="DJ73" s="147"/>
      <c r="DK73" s="201"/>
      <c r="DL73" s="201"/>
      <c r="DM73" s="201"/>
      <c r="DN73" s="201">
        <f t="shared" si="29"/>
        <v>419128</v>
      </c>
      <c r="DO73" s="201">
        <f t="shared" si="30"/>
        <v>545440</v>
      </c>
      <c r="DP73" s="147"/>
      <c r="DQ73" s="147"/>
      <c r="DR73" s="147"/>
      <c r="DS73" s="147"/>
      <c r="DT73" s="147"/>
      <c r="DU73" s="201">
        <f t="shared" si="31"/>
        <v>115</v>
      </c>
      <c r="DV73" s="201">
        <f t="shared" si="32"/>
        <v>964568</v>
      </c>
      <c r="DW73" s="201">
        <f t="shared" si="33"/>
        <v>419128</v>
      </c>
      <c r="DX73" s="201">
        <f t="shared" si="34"/>
        <v>545440</v>
      </c>
      <c r="DY73" s="147">
        <f t="shared" si="35"/>
        <v>54</v>
      </c>
      <c r="DZ73" s="147">
        <f t="shared" si="36"/>
        <v>56700</v>
      </c>
      <c r="EA73" s="147">
        <f t="shared" si="37"/>
        <v>56700</v>
      </c>
      <c r="EB73" s="147">
        <f t="shared" si="38"/>
        <v>0</v>
      </c>
    </row>
    <row r="74" spans="1:132" ht="12.75">
      <c r="A74" s="169">
        <v>42</v>
      </c>
      <c r="B74" s="176" t="s">
        <v>106</v>
      </c>
      <c r="C74" s="176">
        <v>1997269.2</v>
      </c>
      <c r="D74" s="176">
        <v>435039</v>
      </c>
      <c r="E74" s="201">
        <v>121</v>
      </c>
      <c r="F74" s="201">
        <v>117774</v>
      </c>
      <c r="G74" s="201"/>
      <c r="H74" s="201"/>
      <c r="I74" s="201">
        <v>117774</v>
      </c>
      <c r="J74" s="147">
        <v>121</v>
      </c>
      <c r="K74" s="147">
        <v>42400</v>
      </c>
      <c r="L74" s="147"/>
      <c r="M74" s="147"/>
      <c r="N74" s="147">
        <v>42400</v>
      </c>
      <c r="O74" s="201">
        <v>123</v>
      </c>
      <c r="P74" s="201">
        <v>118349</v>
      </c>
      <c r="Q74" s="201"/>
      <c r="R74" s="201"/>
      <c r="S74" s="201">
        <v>236123</v>
      </c>
      <c r="T74" s="147">
        <v>123</v>
      </c>
      <c r="U74" s="147">
        <v>43050</v>
      </c>
      <c r="V74" s="147"/>
      <c r="W74" s="147"/>
      <c r="X74" s="147">
        <v>85400</v>
      </c>
      <c r="Y74" s="201">
        <v>126</v>
      </c>
      <c r="Z74" s="201">
        <v>116534</v>
      </c>
      <c r="AA74" s="201"/>
      <c r="AB74" s="201">
        <f t="shared" si="8"/>
        <v>0</v>
      </c>
      <c r="AC74" s="201">
        <f t="shared" si="9"/>
        <v>352657</v>
      </c>
      <c r="AD74" s="147">
        <v>126</v>
      </c>
      <c r="AE74" s="147">
        <f t="shared" si="10"/>
        <v>44100</v>
      </c>
      <c r="AF74" s="147">
        <v>37450</v>
      </c>
      <c r="AG74" s="147">
        <f t="shared" si="11"/>
        <v>37450</v>
      </c>
      <c r="AH74" s="147">
        <f t="shared" si="12"/>
        <v>92100</v>
      </c>
      <c r="AI74" s="201">
        <v>126</v>
      </c>
      <c r="AJ74" s="201">
        <v>116534</v>
      </c>
      <c r="AK74" s="201">
        <v>116534</v>
      </c>
      <c r="AL74" s="201">
        <f t="shared" si="13"/>
        <v>116534</v>
      </c>
      <c r="AM74" s="201">
        <f t="shared" si="14"/>
        <v>352657</v>
      </c>
      <c r="AN74" s="147">
        <v>126</v>
      </c>
      <c r="AO74" s="147"/>
      <c r="AP74" s="147">
        <v>91350</v>
      </c>
      <c r="AQ74" s="147">
        <f t="shared" si="40"/>
        <v>128800</v>
      </c>
      <c r="AR74" s="147"/>
      <c r="AS74" s="201"/>
      <c r="AT74" s="201"/>
      <c r="AU74" s="201"/>
      <c r="AV74" s="201">
        <f t="shared" si="15"/>
        <v>116534</v>
      </c>
      <c r="AW74" s="201">
        <f t="shared" si="16"/>
        <v>352657</v>
      </c>
      <c r="AX74" s="147"/>
      <c r="AY74" s="147"/>
      <c r="AZ74" s="147"/>
      <c r="BA74" s="147"/>
      <c r="BB74" s="147"/>
      <c r="BC74" s="201"/>
      <c r="BD74" s="201"/>
      <c r="BE74" s="201"/>
      <c r="BF74" s="201">
        <f t="shared" si="17"/>
        <v>116534</v>
      </c>
      <c r="BG74" s="201">
        <f t="shared" si="18"/>
        <v>352657</v>
      </c>
      <c r="BH74" s="147"/>
      <c r="BI74" s="147"/>
      <c r="BJ74" s="147"/>
      <c r="BK74" s="147"/>
      <c r="BL74" s="147"/>
      <c r="BM74" s="201">
        <v>129</v>
      </c>
      <c r="BN74" s="201">
        <v>118698</v>
      </c>
      <c r="BO74" s="201">
        <v>117487</v>
      </c>
      <c r="BP74" s="201">
        <f t="shared" si="19"/>
        <v>234021</v>
      </c>
      <c r="BQ74" s="201">
        <f t="shared" si="20"/>
        <v>353868</v>
      </c>
      <c r="BR74" s="147"/>
      <c r="BS74" s="147"/>
      <c r="BT74" s="147"/>
      <c r="BU74" s="147"/>
      <c r="BV74" s="147"/>
      <c r="BW74" s="201"/>
      <c r="BX74" s="201"/>
      <c r="BY74" s="201"/>
      <c r="BZ74" s="201">
        <f t="shared" si="21"/>
        <v>234021</v>
      </c>
      <c r="CA74" s="201">
        <f t="shared" si="22"/>
        <v>353868</v>
      </c>
      <c r="CB74" s="147"/>
      <c r="CC74" s="147"/>
      <c r="CD74" s="147"/>
      <c r="CE74" s="147"/>
      <c r="CF74" s="147"/>
      <c r="CG74" s="201"/>
      <c r="CH74" s="201"/>
      <c r="CI74" s="201"/>
      <c r="CJ74" s="201">
        <f t="shared" si="23"/>
        <v>234021</v>
      </c>
      <c r="CK74" s="201">
        <f t="shared" si="24"/>
        <v>353868</v>
      </c>
      <c r="CL74" s="147"/>
      <c r="CM74" s="147"/>
      <c r="CN74" s="147"/>
      <c r="CO74" s="147"/>
      <c r="CP74" s="147"/>
      <c r="CQ74" s="201"/>
      <c r="CR74" s="201"/>
      <c r="CS74" s="201"/>
      <c r="CT74" s="201">
        <f t="shared" si="25"/>
        <v>234021</v>
      </c>
      <c r="CU74" s="201">
        <f t="shared" si="26"/>
        <v>353868</v>
      </c>
      <c r="CV74" s="147"/>
      <c r="CW74" s="147"/>
      <c r="CX74" s="147"/>
      <c r="CY74" s="147"/>
      <c r="CZ74" s="147"/>
      <c r="DA74" s="201"/>
      <c r="DB74" s="201"/>
      <c r="DC74" s="201"/>
      <c r="DD74" s="201">
        <f t="shared" si="27"/>
        <v>234021</v>
      </c>
      <c r="DE74" s="201">
        <f t="shared" si="28"/>
        <v>353868</v>
      </c>
      <c r="DF74" s="147"/>
      <c r="DG74" s="147"/>
      <c r="DH74" s="147"/>
      <c r="DI74" s="147"/>
      <c r="DJ74" s="147"/>
      <c r="DK74" s="201"/>
      <c r="DL74" s="201"/>
      <c r="DM74" s="201"/>
      <c r="DN74" s="201">
        <f t="shared" si="29"/>
        <v>234021</v>
      </c>
      <c r="DO74" s="201">
        <f t="shared" si="30"/>
        <v>353868</v>
      </c>
      <c r="DP74" s="147"/>
      <c r="DQ74" s="147"/>
      <c r="DR74" s="147"/>
      <c r="DS74" s="147"/>
      <c r="DT74" s="147"/>
      <c r="DU74" s="201">
        <f t="shared" si="31"/>
        <v>129</v>
      </c>
      <c r="DV74" s="201">
        <f t="shared" si="32"/>
        <v>587889</v>
      </c>
      <c r="DW74" s="201">
        <f t="shared" si="33"/>
        <v>234021</v>
      </c>
      <c r="DX74" s="201">
        <f t="shared" si="34"/>
        <v>353868</v>
      </c>
      <c r="DY74" s="147">
        <f t="shared" si="35"/>
        <v>126</v>
      </c>
      <c r="DZ74" s="147">
        <f t="shared" si="36"/>
        <v>129550</v>
      </c>
      <c r="EA74" s="147">
        <f t="shared" si="37"/>
        <v>37450</v>
      </c>
      <c r="EB74" s="147">
        <f t="shared" si="38"/>
        <v>92100</v>
      </c>
    </row>
    <row r="75" spans="1:132" ht="12.75">
      <c r="A75" s="169">
        <v>43</v>
      </c>
      <c r="B75" s="176" t="s">
        <v>107</v>
      </c>
      <c r="C75" s="176">
        <v>2031500</v>
      </c>
      <c r="D75" s="176">
        <v>459761</v>
      </c>
      <c r="E75" s="201"/>
      <c r="F75" s="201"/>
      <c r="G75" s="201"/>
      <c r="H75" s="201"/>
      <c r="I75" s="201"/>
      <c r="J75" s="147">
        <v>141</v>
      </c>
      <c r="K75" s="147">
        <v>49350</v>
      </c>
      <c r="L75" s="147">
        <v>49350</v>
      </c>
      <c r="M75" s="147">
        <v>49350</v>
      </c>
      <c r="N75" s="147"/>
      <c r="O75" s="201">
        <v>147</v>
      </c>
      <c r="P75" s="201">
        <v>174860</v>
      </c>
      <c r="Q75" s="201"/>
      <c r="R75" s="201"/>
      <c r="S75" s="201">
        <v>174860</v>
      </c>
      <c r="T75" s="147">
        <v>141</v>
      </c>
      <c r="U75" s="147">
        <v>49350</v>
      </c>
      <c r="V75" s="147">
        <v>49350</v>
      </c>
      <c r="W75" s="147">
        <v>98700</v>
      </c>
      <c r="X75" s="147"/>
      <c r="Y75" s="201">
        <v>147</v>
      </c>
      <c r="Z75" s="201">
        <v>177887</v>
      </c>
      <c r="AA75" s="201">
        <v>127461</v>
      </c>
      <c r="AB75" s="201">
        <f t="shared" si="8"/>
        <v>127461</v>
      </c>
      <c r="AC75" s="201">
        <f t="shared" si="9"/>
        <v>225286</v>
      </c>
      <c r="AD75" s="147">
        <v>141</v>
      </c>
      <c r="AE75" s="147">
        <f t="shared" si="10"/>
        <v>49350</v>
      </c>
      <c r="AF75" s="147">
        <v>49350</v>
      </c>
      <c r="AG75" s="147">
        <f t="shared" si="11"/>
        <v>148050</v>
      </c>
      <c r="AH75" s="147">
        <f t="shared" si="12"/>
        <v>0</v>
      </c>
      <c r="AI75" s="201"/>
      <c r="AJ75" s="201"/>
      <c r="AK75" s="201"/>
      <c r="AL75" s="201">
        <f t="shared" si="13"/>
        <v>127461</v>
      </c>
      <c r="AM75" s="201">
        <f t="shared" si="14"/>
        <v>225286</v>
      </c>
      <c r="AN75" s="147"/>
      <c r="AO75" s="147"/>
      <c r="AP75" s="147"/>
      <c r="AQ75" s="147">
        <f t="shared" si="40"/>
        <v>148050</v>
      </c>
      <c r="AR75" s="147"/>
      <c r="AS75" s="201"/>
      <c r="AT75" s="201"/>
      <c r="AU75" s="201"/>
      <c r="AV75" s="201">
        <f t="shared" si="15"/>
        <v>127461</v>
      </c>
      <c r="AW75" s="201">
        <f t="shared" si="16"/>
        <v>225286</v>
      </c>
      <c r="AX75" s="147"/>
      <c r="AY75" s="147"/>
      <c r="AZ75" s="147"/>
      <c r="BA75" s="147"/>
      <c r="BB75" s="147"/>
      <c r="BC75" s="201"/>
      <c r="BD75" s="201"/>
      <c r="BE75" s="201"/>
      <c r="BF75" s="201">
        <f t="shared" si="17"/>
        <v>127461</v>
      </c>
      <c r="BG75" s="201">
        <f t="shared" si="18"/>
        <v>225286</v>
      </c>
      <c r="BH75" s="147"/>
      <c r="BI75" s="147"/>
      <c r="BJ75" s="147"/>
      <c r="BK75" s="147"/>
      <c r="BL75" s="147"/>
      <c r="BM75" s="201"/>
      <c r="BN75" s="201"/>
      <c r="BO75" s="201"/>
      <c r="BP75" s="201">
        <f t="shared" si="19"/>
        <v>127461</v>
      </c>
      <c r="BQ75" s="201">
        <f t="shared" si="20"/>
        <v>225286</v>
      </c>
      <c r="BR75" s="147"/>
      <c r="BS75" s="147"/>
      <c r="BT75" s="147"/>
      <c r="BU75" s="147"/>
      <c r="BV75" s="147"/>
      <c r="BW75" s="201"/>
      <c r="BX75" s="201"/>
      <c r="BY75" s="201"/>
      <c r="BZ75" s="201">
        <f t="shared" si="21"/>
        <v>127461</v>
      </c>
      <c r="CA75" s="201">
        <f t="shared" si="22"/>
        <v>225286</v>
      </c>
      <c r="CB75" s="147"/>
      <c r="CC75" s="147"/>
      <c r="CD75" s="147"/>
      <c r="CE75" s="147"/>
      <c r="CF75" s="147"/>
      <c r="CG75" s="201"/>
      <c r="CH75" s="201"/>
      <c r="CI75" s="201"/>
      <c r="CJ75" s="201">
        <f t="shared" si="23"/>
        <v>127461</v>
      </c>
      <c r="CK75" s="201">
        <f t="shared" si="24"/>
        <v>225286</v>
      </c>
      <c r="CL75" s="147"/>
      <c r="CM75" s="147"/>
      <c r="CN75" s="147"/>
      <c r="CO75" s="147"/>
      <c r="CP75" s="147"/>
      <c r="CQ75" s="201"/>
      <c r="CR75" s="201"/>
      <c r="CS75" s="201"/>
      <c r="CT75" s="201">
        <f t="shared" si="25"/>
        <v>127461</v>
      </c>
      <c r="CU75" s="201">
        <f t="shared" si="26"/>
        <v>225286</v>
      </c>
      <c r="CV75" s="147"/>
      <c r="CW75" s="147"/>
      <c r="CX75" s="147"/>
      <c r="CY75" s="147"/>
      <c r="CZ75" s="147"/>
      <c r="DA75" s="201"/>
      <c r="DB75" s="201"/>
      <c r="DC75" s="201"/>
      <c r="DD75" s="201">
        <f t="shared" si="27"/>
        <v>127461</v>
      </c>
      <c r="DE75" s="201">
        <f t="shared" si="28"/>
        <v>225286</v>
      </c>
      <c r="DF75" s="147"/>
      <c r="DG75" s="147"/>
      <c r="DH75" s="147"/>
      <c r="DI75" s="147"/>
      <c r="DJ75" s="147"/>
      <c r="DK75" s="201"/>
      <c r="DL75" s="201"/>
      <c r="DM75" s="201"/>
      <c r="DN75" s="201">
        <f t="shared" si="29"/>
        <v>127461</v>
      </c>
      <c r="DO75" s="201">
        <f t="shared" si="30"/>
        <v>225286</v>
      </c>
      <c r="DP75" s="147"/>
      <c r="DQ75" s="147"/>
      <c r="DR75" s="147"/>
      <c r="DS75" s="147"/>
      <c r="DT75" s="147"/>
      <c r="DU75" s="201">
        <f t="shared" si="31"/>
        <v>147</v>
      </c>
      <c r="DV75" s="201">
        <f t="shared" si="32"/>
        <v>352747</v>
      </c>
      <c r="DW75" s="201">
        <f t="shared" si="33"/>
        <v>127461</v>
      </c>
      <c r="DX75" s="201">
        <f t="shared" si="34"/>
        <v>225286</v>
      </c>
      <c r="DY75" s="147">
        <f t="shared" si="35"/>
        <v>141</v>
      </c>
      <c r="DZ75" s="147">
        <f t="shared" si="36"/>
        <v>148050</v>
      </c>
      <c r="EA75" s="147">
        <f t="shared" si="37"/>
        <v>148050</v>
      </c>
      <c r="EB75" s="147">
        <f t="shared" si="38"/>
        <v>0</v>
      </c>
    </row>
    <row r="76" spans="1:132" ht="12.75">
      <c r="A76" s="169">
        <v>44</v>
      </c>
      <c r="B76" s="176" t="s">
        <v>108</v>
      </c>
      <c r="C76" s="176">
        <v>463660</v>
      </c>
      <c r="D76" s="176">
        <v>72469</v>
      </c>
      <c r="E76" s="201">
        <v>38</v>
      </c>
      <c r="F76" s="201">
        <v>35269</v>
      </c>
      <c r="G76" s="201"/>
      <c r="H76" s="201"/>
      <c r="I76" s="201">
        <v>35269</v>
      </c>
      <c r="J76" s="147">
        <v>38</v>
      </c>
      <c r="K76" s="147">
        <v>14700</v>
      </c>
      <c r="L76" s="147"/>
      <c r="M76" s="147"/>
      <c r="N76" s="147">
        <v>14700</v>
      </c>
      <c r="O76" s="201">
        <v>36</v>
      </c>
      <c r="P76" s="201">
        <v>28684</v>
      </c>
      <c r="Q76" s="201"/>
      <c r="R76" s="201"/>
      <c r="S76" s="201">
        <v>63953</v>
      </c>
      <c r="T76" s="147">
        <v>36</v>
      </c>
      <c r="U76" s="147">
        <v>12950</v>
      </c>
      <c r="V76" s="147">
        <v>14700</v>
      </c>
      <c r="W76" s="147">
        <v>14700</v>
      </c>
      <c r="X76" s="147">
        <v>12950</v>
      </c>
      <c r="Y76" s="201">
        <v>42</v>
      </c>
      <c r="Z76" s="201">
        <v>28684</v>
      </c>
      <c r="AA76" s="201"/>
      <c r="AB76" s="201">
        <f t="shared" si="8"/>
        <v>0</v>
      </c>
      <c r="AC76" s="201">
        <f t="shared" si="9"/>
        <v>92637</v>
      </c>
      <c r="AD76" s="147">
        <v>42</v>
      </c>
      <c r="AE76" s="147">
        <f t="shared" si="10"/>
        <v>14700</v>
      </c>
      <c r="AF76" s="147"/>
      <c r="AG76" s="147">
        <f t="shared" si="11"/>
        <v>14700</v>
      </c>
      <c r="AH76" s="147">
        <f t="shared" si="12"/>
        <v>27650</v>
      </c>
      <c r="AI76" s="201">
        <v>36</v>
      </c>
      <c r="AJ76" s="201">
        <v>27484</v>
      </c>
      <c r="AK76" s="201"/>
      <c r="AL76" s="201">
        <f t="shared" si="13"/>
        <v>0</v>
      </c>
      <c r="AM76" s="201">
        <f t="shared" si="14"/>
        <v>120121</v>
      </c>
      <c r="AN76" s="147">
        <v>36</v>
      </c>
      <c r="AO76" s="147"/>
      <c r="AP76" s="147">
        <v>27650</v>
      </c>
      <c r="AQ76" s="147">
        <f t="shared" si="40"/>
        <v>42350</v>
      </c>
      <c r="AR76" s="147"/>
      <c r="AS76" s="201">
        <v>38</v>
      </c>
      <c r="AT76" s="201">
        <v>23237</v>
      </c>
      <c r="AU76" s="201"/>
      <c r="AV76" s="201">
        <f t="shared" si="15"/>
        <v>0</v>
      </c>
      <c r="AW76" s="201">
        <f t="shared" si="16"/>
        <v>143358</v>
      </c>
      <c r="AX76" s="147"/>
      <c r="AY76" s="147"/>
      <c r="AZ76" s="147"/>
      <c r="BA76" s="147"/>
      <c r="BB76" s="147"/>
      <c r="BC76" s="201">
        <v>38</v>
      </c>
      <c r="BD76" s="201">
        <v>23237</v>
      </c>
      <c r="BE76" s="201"/>
      <c r="BF76" s="201">
        <f t="shared" si="17"/>
        <v>0</v>
      </c>
      <c r="BG76" s="201">
        <f t="shared" si="18"/>
        <v>166595</v>
      </c>
      <c r="BH76" s="147"/>
      <c r="BI76" s="147"/>
      <c r="BJ76" s="147"/>
      <c r="BK76" s="147"/>
      <c r="BL76" s="147"/>
      <c r="BM76" s="201">
        <v>38</v>
      </c>
      <c r="BN76" s="201">
        <v>23237</v>
      </c>
      <c r="BO76" s="201"/>
      <c r="BP76" s="201">
        <f t="shared" si="19"/>
        <v>0</v>
      </c>
      <c r="BQ76" s="201">
        <f t="shared" si="20"/>
        <v>189832</v>
      </c>
      <c r="BR76" s="147"/>
      <c r="BS76" s="147"/>
      <c r="BT76" s="147"/>
      <c r="BU76" s="147"/>
      <c r="BV76" s="147"/>
      <c r="BW76" s="201"/>
      <c r="BX76" s="201"/>
      <c r="BY76" s="201"/>
      <c r="BZ76" s="201">
        <f t="shared" si="21"/>
        <v>0</v>
      </c>
      <c r="CA76" s="201">
        <f t="shared" si="22"/>
        <v>189832</v>
      </c>
      <c r="CB76" s="147"/>
      <c r="CC76" s="147"/>
      <c r="CD76" s="147"/>
      <c r="CE76" s="147"/>
      <c r="CF76" s="147"/>
      <c r="CG76" s="201"/>
      <c r="CH76" s="201"/>
      <c r="CI76" s="201"/>
      <c r="CJ76" s="201">
        <f t="shared" si="23"/>
        <v>0</v>
      </c>
      <c r="CK76" s="201">
        <f t="shared" si="24"/>
        <v>189832</v>
      </c>
      <c r="CL76" s="147"/>
      <c r="CM76" s="147"/>
      <c r="CN76" s="147"/>
      <c r="CO76" s="147"/>
      <c r="CP76" s="147"/>
      <c r="CQ76" s="201"/>
      <c r="CR76" s="201"/>
      <c r="CS76" s="201"/>
      <c r="CT76" s="201">
        <f t="shared" si="25"/>
        <v>0</v>
      </c>
      <c r="CU76" s="201">
        <f t="shared" si="26"/>
        <v>189832</v>
      </c>
      <c r="CV76" s="147"/>
      <c r="CW76" s="147"/>
      <c r="CX76" s="147"/>
      <c r="CY76" s="147"/>
      <c r="CZ76" s="147"/>
      <c r="DA76" s="201"/>
      <c r="DB76" s="201"/>
      <c r="DC76" s="201"/>
      <c r="DD76" s="201">
        <f t="shared" si="27"/>
        <v>0</v>
      </c>
      <c r="DE76" s="201">
        <f t="shared" si="28"/>
        <v>189832</v>
      </c>
      <c r="DF76" s="147"/>
      <c r="DG76" s="147"/>
      <c r="DH76" s="147"/>
      <c r="DI76" s="147"/>
      <c r="DJ76" s="147"/>
      <c r="DK76" s="201"/>
      <c r="DL76" s="201"/>
      <c r="DM76" s="201"/>
      <c r="DN76" s="201">
        <f t="shared" si="29"/>
        <v>0</v>
      </c>
      <c r="DO76" s="201">
        <f t="shared" si="30"/>
        <v>189832</v>
      </c>
      <c r="DP76" s="147"/>
      <c r="DQ76" s="147"/>
      <c r="DR76" s="147"/>
      <c r="DS76" s="147"/>
      <c r="DT76" s="147"/>
      <c r="DU76" s="201">
        <f t="shared" si="31"/>
        <v>42</v>
      </c>
      <c r="DV76" s="201">
        <f t="shared" si="32"/>
        <v>189832</v>
      </c>
      <c r="DW76" s="201">
        <f t="shared" si="33"/>
        <v>0</v>
      </c>
      <c r="DX76" s="201">
        <f t="shared" si="34"/>
        <v>189832</v>
      </c>
      <c r="DY76" s="147">
        <f t="shared" si="35"/>
        <v>42</v>
      </c>
      <c r="DZ76" s="147">
        <f t="shared" si="36"/>
        <v>42350</v>
      </c>
      <c r="EA76" s="147">
        <f t="shared" si="37"/>
        <v>14700</v>
      </c>
      <c r="EB76" s="147">
        <f t="shared" si="38"/>
        <v>27650</v>
      </c>
    </row>
    <row r="77" spans="1:132" ht="12.75">
      <c r="A77" s="169">
        <v>45</v>
      </c>
      <c r="B77" s="176" t="s">
        <v>109</v>
      </c>
      <c r="C77" s="176">
        <v>1357375.6</v>
      </c>
      <c r="D77" s="176">
        <v>491411</v>
      </c>
      <c r="E77" s="201">
        <v>67</v>
      </c>
      <c r="F77" s="201">
        <v>70982</v>
      </c>
      <c r="G77" s="201">
        <v>70982</v>
      </c>
      <c r="H77" s="201">
        <v>70982</v>
      </c>
      <c r="I77" s="201"/>
      <c r="J77" s="147">
        <v>7</v>
      </c>
      <c r="K77" s="147">
        <v>2450</v>
      </c>
      <c r="L77" s="147">
        <v>2450</v>
      </c>
      <c r="M77" s="147">
        <v>2450</v>
      </c>
      <c r="N77" s="147"/>
      <c r="O77" s="201">
        <v>68</v>
      </c>
      <c r="P77" s="201">
        <v>72918</v>
      </c>
      <c r="Q77" s="201">
        <v>72960</v>
      </c>
      <c r="R77" s="201">
        <v>142603</v>
      </c>
      <c r="S77" s="201"/>
      <c r="T77" s="147">
        <v>7</v>
      </c>
      <c r="U77" s="147">
        <v>2450</v>
      </c>
      <c r="V77" s="147">
        <v>2450</v>
      </c>
      <c r="W77" s="147">
        <v>4900</v>
      </c>
      <c r="X77" s="147"/>
      <c r="Y77" s="201">
        <v>69</v>
      </c>
      <c r="Z77" s="201">
        <v>72960</v>
      </c>
      <c r="AA77" s="201">
        <v>70621</v>
      </c>
      <c r="AB77" s="201">
        <f t="shared" si="8"/>
        <v>213224</v>
      </c>
      <c r="AC77" s="201">
        <f t="shared" si="9"/>
        <v>3636</v>
      </c>
      <c r="AD77" s="147">
        <v>7</v>
      </c>
      <c r="AE77" s="147">
        <f t="shared" si="10"/>
        <v>2450</v>
      </c>
      <c r="AF77" s="147">
        <v>2450</v>
      </c>
      <c r="AG77" s="147">
        <f t="shared" si="11"/>
        <v>7350</v>
      </c>
      <c r="AH77" s="147">
        <f t="shared" si="12"/>
        <v>0</v>
      </c>
      <c r="AI77" s="201">
        <v>101</v>
      </c>
      <c r="AJ77" s="201">
        <v>149290</v>
      </c>
      <c r="AK77" s="201">
        <v>121378</v>
      </c>
      <c r="AL77" s="201">
        <f t="shared" si="13"/>
        <v>334602</v>
      </c>
      <c r="AM77" s="201">
        <f t="shared" si="14"/>
        <v>31548</v>
      </c>
      <c r="AN77" s="147"/>
      <c r="AO77" s="147"/>
      <c r="AP77" s="147"/>
      <c r="AQ77" s="147">
        <f t="shared" si="40"/>
        <v>7350</v>
      </c>
      <c r="AR77" s="147"/>
      <c r="AS77" s="201">
        <v>104</v>
      </c>
      <c r="AT77" s="201">
        <v>101361</v>
      </c>
      <c r="AU77" s="201"/>
      <c r="AV77" s="201">
        <f t="shared" si="15"/>
        <v>334602</v>
      </c>
      <c r="AW77" s="201">
        <f t="shared" si="16"/>
        <v>132909</v>
      </c>
      <c r="AX77" s="147"/>
      <c r="AY77" s="147"/>
      <c r="AZ77" s="147"/>
      <c r="BA77" s="147"/>
      <c r="BB77" s="147"/>
      <c r="BC77" s="201"/>
      <c r="BD77" s="201"/>
      <c r="BE77" s="201"/>
      <c r="BF77" s="201">
        <f t="shared" si="17"/>
        <v>334602</v>
      </c>
      <c r="BG77" s="201">
        <f t="shared" si="18"/>
        <v>132909</v>
      </c>
      <c r="BH77" s="147"/>
      <c r="BI77" s="147"/>
      <c r="BJ77" s="147"/>
      <c r="BK77" s="147"/>
      <c r="BL77" s="147"/>
      <c r="BM77" s="201">
        <v>127</v>
      </c>
      <c r="BN77" s="201">
        <v>126368</v>
      </c>
      <c r="BO77" s="201">
        <v>84754</v>
      </c>
      <c r="BP77" s="201">
        <f t="shared" si="19"/>
        <v>419356</v>
      </c>
      <c r="BQ77" s="201">
        <f t="shared" si="20"/>
        <v>174523</v>
      </c>
      <c r="BR77" s="147"/>
      <c r="BS77" s="147"/>
      <c r="BT77" s="147"/>
      <c r="BU77" s="147"/>
      <c r="BV77" s="147"/>
      <c r="BW77" s="201"/>
      <c r="BX77" s="201"/>
      <c r="BY77" s="201"/>
      <c r="BZ77" s="201">
        <f t="shared" si="21"/>
        <v>419356</v>
      </c>
      <c r="CA77" s="201">
        <f t="shared" si="22"/>
        <v>174523</v>
      </c>
      <c r="CB77" s="147"/>
      <c r="CC77" s="147"/>
      <c r="CD77" s="147"/>
      <c r="CE77" s="147"/>
      <c r="CF77" s="147"/>
      <c r="CG77" s="201"/>
      <c r="CH77" s="201"/>
      <c r="CI77" s="201"/>
      <c r="CJ77" s="201">
        <f t="shared" si="23"/>
        <v>419356</v>
      </c>
      <c r="CK77" s="201">
        <f t="shared" si="24"/>
        <v>174523</v>
      </c>
      <c r="CL77" s="147"/>
      <c r="CM77" s="147"/>
      <c r="CN77" s="147"/>
      <c r="CO77" s="147"/>
      <c r="CP77" s="147"/>
      <c r="CQ77" s="201"/>
      <c r="CR77" s="201"/>
      <c r="CS77" s="201"/>
      <c r="CT77" s="201">
        <f t="shared" si="25"/>
        <v>419356</v>
      </c>
      <c r="CU77" s="201">
        <f t="shared" si="26"/>
        <v>174523</v>
      </c>
      <c r="CV77" s="147"/>
      <c r="CW77" s="147"/>
      <c r="CX77" s="147"/>
      <c r="CY77" s="147"/>
      <c r="CZ77" s="147"/>
      <c r="DA77" s="201"/>
      <c r="DB77" s="201"/>
      <c r="DC77" s="201"/>
      <c r="DD77" s="201">
        <f t="shared" si="27"/>
        <v>419356</v>
      </c>
      <c r="DE77" s="201">
        <f t="shared" si="28"/>
        <v>174523</v>
      </c>
      <c r="DF77" s="147"/>
      <c r="DG77" s="147"/>
      <c r="DH77" s="147"/>
      <c r="DI77" s="147"/>
      <c r="DJ77" s="147"/>
      <c r="DK77" s="201"/>
      <c r="DL77" s="201"/>
      <c r="DM77" s="201"/>
      <c r="DN77" s="201">
        <f t="shared" si="29"/>
        <v>419356</v>
      </c>
      <c r="DO77" s="201">
        <f t="shared" si="30"/>
        <v>174523</v>
      </c>
      <c r="DP77" s="147"/>
      <c r="DQ77" s="147"/>
      <c r="DR77" s="147"/>
      <c r="DS77" s="147"/>
      <c r="DT77" s="147"/>
      <c r="DU77" s="201">
        <f t="shared" si="31"/>
        <v>127</v>
      </c>
      <c r="DV77" s="201">
        <f t="shared" si="32"/>
        <v>593879</v>
      </c>
      <c r="DW77" s="201">
        <f t="shared" si="33"/>
        <v>419356</v>
      </c>
      <c r="DX77" s="201">
        <f t="shared" si="34"/>
        <v>174523</v>
      </c>
      <c r="DY77" s="147">
        <f t="shared" si="35"/>
        <v>7</v>
      </c>
      <c r="DZ77" s="147">
        <f t="shared" si="36"/>
        <v>7350</v>
      </c>
      <c r="EA77" s="147">
        <f t="shared" si="37"/>
        <v>7350</v>
      </c>
      <c r="EB77" s="147">
        <f t="shared" si="38"/>
        <v>0</v>
      </c>
    </row>
    <row r="78" spans="1:132" ht="12.75">
      <c r="A78" s="169">
        <v>46</v>
      </c>
      <c r="B78" s="176" t="s">
        <v>110</v>
      </c>
      <c r="C78" s="176">
        <v>508123.5</v>
      </c>
      <c r="D78" s="176">
        <v>448475</v>
      </c>
      <c r="E78" s="201">
        <v>18</v>
      </c>
      <c r="F78" s="201">
        <v>63189</v>
      </c>
      <c r="G78" s="201"/>
      <c r="H78" s="201"/>
      <c r="I78" s="201">
        <v>63189</v>
      </c>
      <c r="J78" s="147">
        <v>36</v>
      </c>
      <c r="K78" s="147">
        <v>12600</v>
      </c>
      <c r="L78" s="147">
        <v>12600</v>
      </c>
      <c r="M78" s="147">
        <v>12600</v>
      </c>
      <c r="N78" s="147"/>
      <c r="O78" s="201">
        <v>51</v>
      </c>
      <c r="P78" s="201">
        <v>54494</v>
      </c>
      <c r="Q78" s="201">
        <v>50550</v>
      </c>
      <c r="R78" s="201">
        <v>50550</v>
      </c>
      <c r="S78" s="201">
        <v>54494</v>
      </c>
      <c r="T78" s="147">
        <v>36</v>
      </c>
      <c r="U78" s="147">
        <v>12600</v>
      </c>
      <c r="V78" s="147">
        <v>12600</v>
      </c>
      <c r="W78" s="147">
        <v>25200</v>
      </c>
      <c r="X78" s="147"/>
      <c r="Y78" s="201">
        <v>52</v>
      </c>
      <c r="Z78" s="201">
        <v>55167</v>
      </c>
      <c r="AA78" s="201">
        <v>54494</v>
      </c>
      <c r="AB78" s="201">
        <f t="shared" si="8"/>
        <v>105044</v>
      </c>
      <c r="AC78" s="201">
        <f t="shared" si="9"/>
        <v>67806</v>
      </c>
      <c r="AD78" s="147">
        <v>52</v>
      </c>
      <c r="AE78" s="147">
        <f t="shared" si="10"/>
        <v>18200</v>
      </c>
      <c r="AF78" s="147">
        <v>18200</v>
      </c>
      <c r="AG78" s="147">
        <f t="shared" si="11"/>
        <v>43400</v>
      </c>
      <c r="AH78" s="147">
        <f t="shared" si="12"/>
        <v>0</v>
      </c>
      <c r="AI78" s="201">
        <v>50</v>
      </c>
      <c r="AJ78" s="201">
        <v>54156</v>
      </c>
      <c r="AK78" s="201">
        <v>55167</v>
      </c>
      <c r="AL78" s="201">
        <f t="shared" si="13"/>
        <v>160211</v>
      </c>
      <c r="AM78" s="201">
        <f t="shared" si="14"/>
        <v>66795</v>
      </c>
      <c r="AN78" s="147"/>
      <c r="AO78" s="147"/>
      <c r="AP78" s="147"/>
      <c r="AQ78" s="147">
        <f t="shared" si="40"/>
        <v>43400</v>
      </c>
      <c r="AR78" s="147"/>
      <c r="AS78" s="201">
        <v>50</v>
      </c>
      <c r="AT78" s="201">
        <v>75100</v>
      </c>
      <c r="AU78" s="201">
        <v>63606</v>
      </c>
      <c r="AV78" s="201">
        <f t="shared" si="15"/>
        <v>223817</v>
      </c>
      <c r="AW78" s="201">
        <f t="shared" si="16"/>
        <v>78289</v>
      </c>
      <c r="AX78" s="147"/>
      <c r="AY78" s="147"/>
      <c r="AZ78" s="147"/>
      <c r="BA78" s="147"/>
      <c r="BB78" s="147"/>
      <c r="BC78" s="201">
        <v>55</v>
      </c>
      <c r="BD78" s="201">
        <v>69944</v>
      </c>
      <c r="BE78" s="201">
        <v>60080</v>
      </c>
      <c r="BF78" s="201">
        <f t="shared" si="17"/>
        <v>283897</v>
      </c>
      <c r="BG78" s="201">
        <f t="shared" si="18"/>
        <v>88153</v>
      </c>
      <c r="BH78" s="147"/>
      <c r="BI78" s="147"/>
      <c r="BJ78" s="147"/>
      <c r="BK78" s="147"/>
      <c r="BL78" s="147"/>
      <c r="BM78" s="201">
        <v>54</v>
      </c>
      <c r="BN78" s="201">
        <v>73202</v>
      </c>
      <c r="BO78" s="201">
        <v>49199</v>
      </c>
      <c r="BP78" s="201">
        <f t="shared" si="19"/>
        <v>333096</v>
      </c>
      <c r="BQ78" s="201">
        <f t="shared" si="20"/>
        <v>112156</v>
      </c>
      <c r="BR78" s="147"/>
      <c r="BS78" s="147"/>
      <c r="BT78" s="147"/>
      <c r="BU78" s="147"/>
      <c r="BV78" s="147"/>
      <c r="BW78" s="201"/>
      <c r="BX78" s="201"/>
      <c r="BY78" s="201"/>
      <c r="BZ78" s="201">
        <f t="shared" si="21"/>
        <v>333096</v>
      </c>
      <c r="CA78" s="201">
        <f t="shared" si="22"/>
        <v>112156</v>
      </c>
      <c r="CB78" s="147"/>
      <c r="CC78" s="147"/>
      <c r="CD78" s="147"/>
      <c r="CE78" s="147"/>
      <c r="CF78" s="147"/>
      <c r="CG78" s="201"/>
      <c r="CH78" s="201"/>
      <c r="CI78" s="201"/>
      <c r="CJ78" s="201">
        <f t="shared" si="23"/>
        <v>333096</v>
      </c>
      <c r="CK78" s="201">
        <f t="shared" si="24"/>
        <v>112156</v>
      </c>
      <c r="CL78" s="147"/>
      <c r="CM78" s="147"/>
      <c r="CN78" s="147"/>
      <c r="CO78" s="147"/>
      <c r="CP78" s="147"/>
      <c r="CQ78" s="201"/>
      <c r="CR78" s="201"/>
      <c r="CS78" s="201"/>
      <c r="CT78" s="201">
        <f t="shared" si="25"/>
        <v>333096</v>
      </c>
      <c r="CU78" s="201">
        <f t="shared" si="26"/>
        <v>112156</v>
      </c>
      <c r="CV78" s="147"/>
      <c r="CW78" s="147"/>
      <c r="CX78" s="147"/>
      <c r="CY78" s="147"/>
      <c r="CZ78" s="147"/>
      <c r="DA78" s="201"/>
      <c r="DB78" s="201"/>
      <c r="DC78" s="201"/>
      <c r="DD78" s="201">
        <f t="shared" si="27"/>
        <v>333096</v>
      </c>
      <c r="DE78" s="201">
        <f t="shared" si="28"/>
        <v>112156</v>
      </c>
      <c r="DF78" s="147"/>
      <c r="DG78" s="147"/>
      <c r="DH78" s="147"/>
      <c r="DI78" s="147"/>
      <c r="DJ78" s="147"/>
      <c r="DK78" s="201"/>
      <c r="DL78" s="201"/>
      <c r="DM78" s="201"/>
      <c r="DN78" s="201">
        <f t="shared" si="29"/>
        <v>333096</v>
      </c>
      <c r="DO78" s="201">
        <f t="shared" si="30"/>
        <v>112156</v>
      </c>
      <c r="DP78" s="147"/>
      <c r="DQ78" s="147"/>
      <c r="DR78" s="147"/>
      <c r="DS78" s="147"/>
      <c r="DT78" s="147"/>
      <c r="DU78" s="201">
        <f t="shared" si="31"/>
        <v>55</v>
      </c>
      <c r="DV78" s="201">
        <f t="shared" si="32"/>
        <v>445252</v>
      </c>
      <c r="DW78" s="201">
        <f t="shared" si="33"/>
        <v>333096</v>
      </c>
      <c r="DX78" s="201">
        <f t="shared" si="34"/>
        <v>112156</v>
      </c>
      <c r="DY78" s="147">
        <f t="shared" si="35"/>
        <v>52</v>
      </c>
      <c r="DZ78" s="147">
        <f t="shared" si="36"/>
        <v>43400</v>
      </c>
      <c r="EA78" s="147">
        <f t="shared" si="37"/>
        <v>43400</v>
      </c>
      <c r="EB78" s="147">
        <f t="shared" si="38"/>
        <v>0</v>
      </c>
    </row>
    <row r="79" spans="1:132" ht="12.75">
      <c r="A79" s="169">
        <v>47</v>
      </c>
      <c r="B79" s="176" t="s">
        <v>111</v>
      </c>
      <c r="C79" s="176">
        <v>807528.4</v>
      </c>
      <c r="D79" s="176">
        <v>151700</v>
      </c>
      <c r="E79" s="201">
        <v>76</v>
      </c>
      <c r="F79" s="201">
        <v>77700</v>
      </c>
      <c r="G79" s="201">
        <v>65281</v>
      </c>
      <c r="H79" s="201">
        <v>65281</v>
      </c>
      <c r="I79" s="201">
        <v>12419</v>
      </c>
      <c r="J79" s="147">
        <v>72</v>
      </c>
      <c r="K79" s="147">
        <v>25200</v>
      </c>
      <c r="L79" s="147">
        <v>25200</v>
      </c>
      <c r="M79" s="147">
        <v>25200</v>
      </c>
      <c r="N79" s="147"/>
      <c r="O79" s="201">
        <v>76</v>
      </c>
      <c r="P79" s="201">
        <v>77700</v>
      </c>
      <c r="Q79" s="201"/>
      <c r="R79" s="201">
        <v>65281</v>
      </c>
      <c r="S79" s="201">
        <v>90119</v>
      </c>
      <c r="T79" s="147">
        <v>72</v>
      </c>
      <c r="U79" s="147">
        <v>25200</v>
      </c>
      <c r="V79" s="147">
        <v>25200</v>
      </c>
      <c r="W79" s="147">
        <v>50400</v>
      </c>
      <c r="X79" s="147"/>
      <c r="Y79" s="201">
        <v>77</v>
      </c>
      <c r="Z79" s="201">
        <v>78960</v>
      </c>
      <c r="AA79" s="201"/>
      <c r="AB79" s="201">
        <f t="shared" si="8"/>
        <v>65281</v>
      </c>
      <c r="AC79" s="201">
        <f t="shared" si="9"/>
        <v>169079</v>
      </c>
      <c r="AD79" s="147">
        <v>72</v>
      </c>
      <c r="AE79" s="147">
        <f t="shared" si="10"/>
        <v>25200</v>
      </c>
      <c r="AF79" s="147">
        <v>25200</v>
      </c>
      <c r="AG79" s="147">
        <f t="shared" si="11"/>
        <v>75600</v>
      </c>
      <c r="AH79" s="147">
        <f t="shared" si="12"/>
        <v>0</v>
      </c>
      <c r="AI79" s="201">
        <v>77</v>
      </c>
      <c r="AJ79" s="201">
        <v>78960</v>
      </c>
      <c r="AK79" s="201"/>
      <c r="AL79" s="201">
        <f t="shared" si="13"/>
        <v>65281</v>
      </c>
      <c r="AM79" s="201">
        <f t="shared" si="14"/>
        <v>248039</v>
      </c>
      <c r="AN79" s="147"/>
      <c r="AO79" s="147"/>
      <c r="AP79" s="147"/>
      <c r="AQ79" s="147">
        <f t="shared" si="40"/>
        <v>75600</v>
      </c>
      <c r="AR79" s="147"/>
      <c r="AS79" s="201"/>
      <c r="AT79" s="201"/>
      <c r="AU79" s="201"/>
      <c r="AV79" s="201">
        <f t="shared" si="15"/>
        <v>65281</v>
      </c>
      <c r="AW79" s="201">
        <f t="shared" si="16"/>
        <v>248039</v>
      </c>
      <c r="AX79" s="147"/>
      <c r="AY79" s="147"/>
      <c r="AZ79" s="147"/>
      <c r="BA79" s="147"/>
      <c r="BB79" s="147"/>
      <c r="BC79" s="201">
        <v>77</v>
      </c>
      <c r="BD79" s="201">
        <v>78960</v>
      </c>
      <c r="BE79" s="201">
        <v>38000</v>
      </c>
      <c r="BF79" s="201">
        <f t="shared" si="17"/>
        <v>103281</v>
      </c>
      <c r="BG79" s="201">
        <f t="shared" si="18"/>
        <v>288999</v>
      </c>
      <c r="BH79" s="147"/>
      <c r="BI79" s="147"/>
      <c r="BJ79" s="147"/>
      <c r="BK79" s="147"/>
      <c r="BL79" s="147"/>
      <c r="BM79" s="201">
        <v>77</v>
      </c>
      <c r="BN79" s="201">
        <v>78960</v>
      </c>
      <c r="BO79" s="201"/>
      <c r="BP79" s="201">
        <f t="shared" si="19"/>
        <v>103281</v>
      </c>
      <c r="BQ79" s="201">
        <f t="shared" si="20"/>
        <v>367959</v>
      </c>
      <c r="BR79" s="147"/>
      <c r="BS79" s="147"/>
      <c r="BT79" s="147"/>
      <c r="BU79" s="147"/>
      <c r="BV79" s="147"/>
      <c r="BW79" s="201"/>
      <c r="BX79" s="201"/>
      <c r="BY79" s="201"/>
      <c r="BZ79" s="201">
        <f t="shared" si="21"/>
        <v>103281</v>
      </c>
      <c r="CA79" s="201">
        <f t="shared" si="22"/>
        <v>367959</v>
      </c>
      <c r="CB79" s="147"/>
      <c r="CC79" s="147"/>
      <c r="CD79" s="147"/>
      <c r="CE79" s="147"/>
      <c r="CF79" s="147"/>
      <c r="CG79" s="201"/>
      <c r="CH79" s="201"/>
      <c r="CI79" s="201"/>
      <c r="CJ79" s="201">
        <f t="shared" si="23"/>
        <v>103281</v>
      </c>
      <c r="CK79" s="201">
        <f t="shared" si="24"/>
        <v>367959</v>
      </c>
      <c r="CL79" s="147"/>
      <c r="CM79" s="147"/>
      <c r="CN79" s="147"/>
      <c r="CO79" s="147"/>
      <c r="CP79" s="147"/>
      <c r="CQ79" s="201"/>
      <c r="CR79" s="201"/>
      <c r="CS79" s="201"/>
      <c r="CT79" s="201">
        <f t="shared" si="25"/>
        <v>103281</v>
      </c>
      <c r="CU79" s="201">
        <f t="shared" si="26"/>
        <v>367959</v>
      </c>
      <c r="CV79" s="147"/>
      <c r="CW79" s="147"/>
      <c r="CX79" s="147"/>
      <c r="CY79" s="147"/>
      <c r="CZ79" s="147"/>
      <c r="DA79" s="201"/>
      <c r="DB79" s="201"/>
      <c r="DC79" s="201"/>
      <c r="DD79" s="201">
        <f t="shared" si="27"/>
        <v>103281</v>
      </c>
      <c r="DE79" s="201">
        <f t="shared" si="28"/>
        <v>367959</v>
      </c>
      <c r="DF79" s="147"/>
      <c r="DG79" s="147"/>
      <c r="DH79" s="147"/>
      <c r="DI79" s="147"/>
      <c r="DJ79" s="147"/>
      <c r="DK79" s="201"/>
      <c r="DL79" s="201"/>
      <c r="DM79" s="201"/>
      <c r="DN79" s="201">
        <f t="shared" si="29"/>
        <v>103281</v>
      </c>
      <c r="DO79" s="201">
        <f t="shared" si="30"/>
        <v>367959</v>
      </c>
      <c r="DP79" s="147"/>
      <c r="DQ79" s="147"/>
      <c r="DR79" s="147"/>
      <c r="DS79" s="147"/>
      <c r="DT79" s="147"/>
      <c r="DU79" s="201">
        <f t="shared" si="31"/>
        <v>77</v>
      </c>
      <c r="DV79" s="201">
        <f t="shared" si="32"/>
        <v>471240</v>
      </c>
      <c r="DW79" s="201">
        <f t="shared" si="33"/>
        <v>103281</v>
      </c>
      <c r="DX79" s="201">
        <f t="shared" si="34"/>
        <v>367959</v>
      </c>
      <c r="DY79" s="147">
        <f t="shared" si="35"/>
        <v>72</v>
      </c>
      <c r="DZ79" s="147">
        <f t="shared" si="36"/>
        <v>75600</v>
      </c>
      <c r="EA79" s="147">
        <f t="shared" si="37"/>
        <v>75600</v>
      </c>
      <c r="EB79" s="147">
        <f t="shared" si="38"/>
        <v>0</v>
      </c>
    </row>
    <row r="80" spans="1:132" ht="12.75">
      <c r="A80" s="169">
        <v>48</v>
      </c>
      <c r="B80" s="176" t="s">
        <v>112</v>
      </c>
      <c r="C80" s="176">
        <v>2467518.4</v>
      </c>
      <c r="D80" s="176">
        <v>431455</v>
      </c>
      <c r="E80" s="201">
        <v>158</v>
      </c>
      <c r="F80" s="201">
        <v>203044</v>
      </c>
      <c r="G80" s="201">
        <v>203044</v>
      </c>
      <c r="H80" s="201">
        <v>203044</v>
      </c>
      <c r="I80" s="201"/>
      <c r="J80" s="147">
        <v>97</v>
      </c>
      <c r="K80" s="147">
        <v>33950</v>
      </c>
      <c r="L80" s="147">
        <v>33950</v>
      </c>
      <c r="M80" s="147">
        <v>33950</v>
      </c>
      <c r="N80" s="147"/>
      <c r="O80" s="201">
        <v>158</v>
      </c>
      <c r="P80" s="201">
        <v>203043</v>
      </c>
      <c r="Q80" s="201">
        <v>131524</v>
      </c>
      <c r="R80" s="201">
        <v>334568</v>
      </c>
      <c r="S80" s="201">
        <v>71519</v>
      </c>
      <c r="T80" s="147">
        <v>97</v>
      </c>
      <c r="U80" s="147">
        <v>33950</v>
      </c>
      <c r="V80" s="147">
        <v>33950</v>
      </c>
      <c r="W80" s="147">
        <v>67900</v>
      </c>
      <c r="X80" s="147"/>
      <c r="Y80" s="201">
        <v>158</v>
      </c>
      <c r="Z80" s="201">
        <v>204426</v>
      </c>
      <c r="AA80" s="201"/>
      <c r="AB80" s="201">
        <f t="shared" si="8"/>
        <v>334568</v>
      </c>
      <c r="AC80" s="201">
        <f t="shared" si="9"/>
        <v>275945</v>
      </c>
      <c r="AD80" s="147">
        <v>97</v>
      </c>
      <c r="AE80" s="147">
        <f t="shared" si="10"/>
        <v>33950</v>
      </c>
      <c r="AF80" s="147">
        <v>33950</v>
      </c>
      <c r="AG80" s="147">
        <f t="shared" si="11"/>
        <v>101850</v>
      </c>
      <c r="AH80" s="147">
        <f t="shared" si="12"/>
        <v>0</v>
      </c>
      <c r="AI80" s="201"/>
      <c r="AJ80" s="201"/>
      <c r="AK80" s="201"/>
      <c r="AL80" s="201">
        <f t="shared" si="13"/>
        <v>334568</v>
      </c>
      <c r="AM80" s="201">
        <f t="shared" si="14"/>
        <v>275945</v>
      </c>
      <c r="AN80" s="147"/>
      <c r="AO80" s="147"/>
      <c r="AP80" s="147"/>
      <c r="AQ80" s="147">
        <f t="shared" si="40"/>
        <v>101850</v>
      </c>
      <c r="AR80" s="147"/>
      <c r="AS80" s="201"/>
      <c r="AT80" s="201"/>
      <c r="AU80" s="201"/>
      <c r="AV80" s="201">
        <f t="shared" si="15"/>
        <v>334568</v>
      </c>
      <c r="AW80" s="201">
        <f t="shared" si="16"/>
        <v>275945</v>
      </c>
      <c r="AX80" s="147"/>
      <c r="AY80" s="147"/>
      <c r="AZ80" s="147"/>
      <c r="BA80" s="147"/>
      <c r="BB80" s="147"/>
      <c r="BC80" s="201"/>
      <c r="BD80" s="201"/>
      <c r="BE80" s="201"/>
      <c r="BF80" s="201">
        <f t="shared" si="17"/>
        <v>334568</v>
      </c>
      <c r="BG80" s="201">
        <f t="shared" si="18"/>
        <v>275945</v>
      </c>
      <c r="BH80" s="147"/>
      <c r="BI80" s="147"/>
      <c r="BJ80" s="147"/>
      <c r="BK80" s="147"/>
      <c r="BL80" s="147"/>
      <c r="BM80" s="201"/>
      <c r="BN80" s="201"/>
      <c r="BO80" s="201"/>
      <c r="BP80" s="201">
        <f t="shared" si="19"/>
        <v>334568</v>
      </c>
      <c r="BQ80" s="201">
        <f t="shared" si="20"/>
        <v>275945</v>
      </c>
      <c r="BR80" s="147"/>
      <c r="BS80" s="147"/>
      <c r="BT80" s="147"/>
      <c r="BU80" s="147"/>
      <c r="BV80" s="147"/>
      <c r="BW80" s="201"/>
      <c r="BX80" s="201"/>
      <c r="BY80" s="201"/>
      <c r="BZ80" s="201">
        <f t="shared" si="21"/>
        <v>334568</v>
      </c>
      <c r="CA80" s="201">
        <f t="shared" si="22"/>
        <v>275945</v>
      </c>
      <c r="CB80" s="147"/>
      <c r="CC80" s="147"/>
      <c r="CD80" s="147"/>
      <c r="CE80" s="147"/>
      <c r="CF80" s="147"/>
      <c r="CG80" s="201"/>
      <c r="CH80" s="201"/>
      <c r="CI80" s="201"/>
      <c r="CJ80" s="201">
        <f t="shared" si="23"/>
        <v>334568</v>
      </c>
      <c r="CK80" s="201">
        <f t="shared" si="24"/>
        <v>275945</v>
      </c>
      <c r="CL80" s="147"/>
      <c r="CM80" s="147"/>
      <c r="CN80" s="147"/>
      <c r="CO80" s="147"/>
      <c r="CP80" s="147"/>
      <c r="CQ80" s="201"/>
      <c r="CR80" s="201"/>
      <c r="CS80" s="201"/>
      <c r="CT80" s="201">
        <f t="shared" si="25"/>
        <v>334568</v>
      </c>
      <c r="CU80" s="201">
        <f t="shared" si="26"/>
        <v>275945</v>
      </c>
      <c r="CV80" s="147"/>
      <c r="CW80" s="147"/>
      <c r="CX80" s="147"/>
      <c r="CY80" s="147"/>
      <c r="CZ80" s="147"/>
      <c r="DA80" s="201"/>
      <c r="DB80" s="201"/>
      <c r="DC80" s="201"/>
      <c r="DD80" s="201">
        <f t="shared" si="27"/>
        <v>334568</v>
      </c>
      <c r="DE80" s="201">
        <f t="shared" si="28"/>
        <v>275945</v>
      </c>
      <c r="DF80" s="147"/>
      <c r="DG80" s="147"/>
      <c r="DH80" s="147"/>
      <c r="DI80" s="147"/>
      <c r="DJ80" s="147"/>
      <c r="DK80" s="201"/>
      <c r="DL80" s="201"/>
      <c r="DM80" s="201"/>
      <c r="DN80" s="201">
        <f t="shared" si="29"/>
        <v>334568</v>
      </c>
      <c r="DO80" s="201">
        <f t="shared" si="30"/>
        <v>275945</v>
      </c>
      <c r="DP80" s="147"/>
      <c r="DQ80" s="147"/>
      <c r="DR80" s="147"/>
      <c r="DS80" s="147"/>
      <c r="DT80" s="147"/>
      <c r="DU80" s="201">
        <f t="shared" si="31"/>
        <v>158</v>
      </c>
      <c r="DV80" s="201">
        <f t="shared" si="32"/>
        <v>610513</v>
      </c>
      <c r="DW80" s="201">
        <f t="shared" si="33"/>
        <v>334568</v>
      </c>
      <c r="DX80" s="201">
        <f t="shared" si="34"/>
        <v>275945</v>
      </c>
      <c r="DY80" s="147">
        <f t="shared" si="35"/>
        <v>97</v>
      </c>
      <c r="DZ80" s="147">
        <f t="shared" si="36"/>
        <v>101850</v>
      </c>
      <c r="EA80" s="147">
        <f t="shared" si="37"/>
        <v>101850</v>
      </c>
      <c r="EB80" s="147">
        <f t="shared" si="38"/>
        <v>0</v>
      </c>
    </row>
    <row r="81" spans="1:132" ht="12.75">
      <c r="A81" s="169">
        <v>49</v>
      </c>
      <c r="B81" s="176" t="s">
        <v>113</v>
      </c>
      <c r="C81" s="176">
        <v>474727.4</v>
      </c>
      <c r="D81" s="176">
        <v>179740</v>
      </c>
      <c r="E81" s="201">
        <v>39</v>
      </c>
      <c r="F81" s="201">
        <v>23579</v>
      </c>
      <c r="G81" s="201">
        <v>23579</v>
      </c>
      <c r="H81" s="201">
        <v>23579</v>
      </c>
      <c r="I81" s="201"/>
      <c r="J81" s="147"/>
      <c r="K81" s="147"/>
      <c r="L81" s="147"/>
      <c r="M81" s="147"/>
      <c r="N81" s="147"/>
      <c r="O81" s="201">
        <v>36</v>
      </c>
      <c r="P81" s="201">
        <v>17991</v>
      </c>
      <c r="Q81" s="201">
        <v>17991</v>
      </c>
      <c r="R81" s="201">
        <v>41570</v>
      </c>
      <c r="S81" s="201"/>
      <c r="T81" s="147">
        <v>2</v>
      </c>
      <c r="U81" s="147">
        <v>700</v>
      </c>
      <c r="V81" s="147">
        <v>700</v>
      </c>
      <c r="W81" s="147">
        <v>700</v>
      </c>
      <c r="X81" s="147"/>
      <c r="Y81" s="201">
        <v>38</v>
      </c>
      <c r="Z81" s="201">
        <v>18927</v>
      </c>
      <c r="AA81" s="201">
        <v>18927</v>
      </c>
      <c r="AB81" s="201">
        <f t="shared" si="8"/>
        <v>60497</v>
      </c>
      <c r="AC81" s="201">
        <f t="shared" si="9"/>
        <v>0</v>
      </c>
      <c r="AD81" s="147">
        <v>3</v>
      </c>
      <c r="AE81" s="147">
        <f t="shared" si="10"/>
        <v>1050</v>
      </c>
      <c r="AF81" s="147">
        <v>1050</v>
      </c>
      <c r="AG81" s="147">
        <f t="shared" si="11"/>
        <v>1750</v>
      </c>
      <c r="AH81" s="147">
        <f t="shared" si="12"/>
        <v>0</v>
      </c>
      <c r="AI81" s="201">
        <v>34</v>
      </c>
      <c r="AJ81" s="201">
        <v>16324</v>
      </c>
      <c r="AK81" s="201">
        <v>16324</v>
      </c>
      <c r="AL81" s="201">
        <f t="shared" si="13"/>
        <v>76821</v>
      </c>
      <c r="AM81" s="201">
        <f t="shared" si="14"/>
        <v>0</v>
      </c>
      <c r="AN81" s="147"/>
      <c r="AO81" s="147"/>
      <c r="AP81" s="147"/>
      <c r="AQ81" s="147">
        <f t="shared" si="40"/>
        <v>1750</v>
      </c>
      <c r="AR81" s="147"/>
      <c r="AS81" s="201">
        <v>32</v>
      </c>
      <c r="AT81" s="201">
        <v>15527</v>
      </c>
      <c r="AU81" s="201"/>
      <c r="AV81" s="201">
        <f t="shared" si="15"/>
        <v>76821</v>
      </c>
      <c r="AW81" s="201">
        <f t="shared" si="16"/>
        <v>15527</v>
      </c>
      <c r="AX81" s="147"/>
      <c r="AY81" s="147"/>
      <c r="AZ81" s="147"/>
      <c r="BA81" s="147"/>
      <c r="BB81" s="147"/>
      <c r="BC81" s="201">
        <v>29</v>
      </c>
      <c r="BD81" s="201">
        <v>14907</v>
      </c>
      <c r="BE81" s="201">
        <v>15527</v>
      </c>
      <c r="BF81" s="201">
        <f t="shared" si="17"/>
        <v>92348</v>
      </c>
      <c r="BG81" s="201">
        <f t="shared" si="18"/>
        <v>14907</v>
      </c>
      <c r="BH81" s="147"/>
      <c r="BI81" s="147"/>
      <c r="BJ81" s="147"/>
      <c r="BK81" s="147"/>
      <c r="BL81" s="147"/>
      <c r="BM81" s="201">
        <v>27</v>
      </c>
      <c r="BN81" s="201">
        <v>12697</v>
      </c>
      <c r="BO81" s="201">
        <v>11599</v>
      </c>
      <c r="BP81" s="201">
        <f t="shared" si="19"/>
        <v>103947</v>
      </c>
      <c r="BQ81" s="201">
        <f t="shared" si="20"/>
        <v>16005</v>
      </c>
      <c r="BR81" s="147"/>
      <c r="BS81" s="147"/>
      <c r="BT81" s="147"/>
      <c r="BU81" s="147"/>
      <c r="BV81" s="147"/>
      <c r="BW81" s="201"/>
      <c r="BX81" s="201"/>
      <c r="BY81" s="201"/>
      <c r="BZ81" s="201">
        <f t="shared" si="21"/>
        <v>103947</v>
      </c>
      <c r="CA81" s="201">
        <f t="shared" si="22"/>
        <v>16005</v>
      </c>
      <c r="CB81" s="147"/>
      <c r="CC81" s="147"/>
      <c r="CD81" s="147"/>
      <c r="CE81" s="147"/>
      <c r="CF81" s="147"/>
      <c r="CG81" s="201"/>
      <c r="CH81" s="201"/>
      <c r="CI81" s="201"/>
      <c r="CJ81" s="201">
        <f t="shared" si="23"/>
        <v>103947</v>
      </c>
      <c r="CK81" s="201">
        <f t="shared" si="24"/>
        <v>16005</v>
      </c>
      <c r="CL81" s="147"/>
      <c r="CM81" s="147"/>
      <c r="CN81" s="147"/>
      <c r="CO81" s="147"/>
      <c r="CP81" s="147"/>
      <c r="CQ81" s="201"/>
      <c r="CR81" s="201"/>
      <c r="CS81" s="201"/>
      <c r="CT81" s="201">
        <f t="shared" si="25"/>
        <v>103947</v>
      </c>
      <c r="CU81" s="201">
        <f t="shared" si="26"/>
        <v>16005</v>
      </c>
      <c r="CV81" s="147"/>
      <c r="CW81" s="147"/>
      <c r="CX81" s="147"/>
      <c r="CY81" s="147"/>
      <c r="CZ81" s="147"/>
      <c r="DA81" s="201"/>
      <c r="DB81" s="201"/>
      <c r="DC81" s="201"/>
      <c r="DD81" s="201">
        <f t="shared" si="27"/>
        <v>103947</v>
      </c>
      <c r="DE81" s="201">
        <f t="shared" si="28"/>
        <v>16005</v>
      </c>
      <c r="DF81" s="147"/>
      <c r="DG81" s="147"/>
      <c r="DH81" s="147"/>
      <c r="DI81" s="147"/>
      <c r="DJ81" s="147"/>
      <c r="DK81" s="201"/>
      <c r="DL81" s="201"/>
      <c r="DM81" s="201"/>
      <c r="DN81" s="201">
        <f t="shared" si="29"/>
        <v>103947</v>
      </c>
      <c r="DO81" s="201">
        <f t="shared" si="30"/>
        <v>16005</v>
      </c>
      <c r="DP81" s="147"/>
      <c r="DQ81" s="147"/>
      <c r="DR81" s="147"/>
      <c r="DS81" s="147"/>
      <c r="DT81" s="147"/>
      <c r="DU81" s="201">
        <f t="shared" si="31"/>
        <v>39</v>
      </c>
      <c r="DV81" s="201">
        <f t="shared" si="32"/>
        <v>119952</v>
      </c>
      <c r="DW81" s="201">
        <f t="shared" si="33"/>
        <v>103947</v>
      </c>
      <c r="DX81" s="201">
        <f t="shared" si="34"/>
        <v>16005</v>
      </c>
      <c r="DY81" s="147">
        <f t="shared" si="35"/>
        <v>3</v>
      </c>
      <c r="DZ81" s="147">
        <f t="shared" si="36"/>
        <v>1750</v>
      </c>
      <c r="EA81" s="147">
        <f t="shared" si="37"/>
        <v>1750</v>
      </c>
      <c r="EB81" s="147">
        <f t="shared" si="38"/>
        <v>0</v>
      </c>
    </row>
    <row r="82" spans="1:132" ht="12.75">
      <c r="A82" s="169">
        <v>50</v>
      </c>
      <c r="B82" s="176" t="s">
        <v>114</v>
      </c>
      <c r="C82" s="176">
        <v>1340164</v>
      </c>
      <c r="D82" s="176">
        <v>332657</v>
      </c>
      <c r="E82" s="201">
        <v>71</v>
      </c>
      <c r="F82" s="201">
        <v>88833</v>
      </c>
      <c r="G82" s="201">
        <v>24912</v>
      </c>
      <c r="H82" s="201">
        <v>24912</v>
      </c>
      <c r="I82" s="201">
        <v>63921</v>
      </c>
      <c r="J82" s="147">
        <v>71</v>
      </c>
      <c r="K82" s="147">
        <v>24850</v>
      </c>
      <c r="L82" s="147"/>
      <c r="M82" s="147"/>
      <c r="N82" s="147">
        <v>24850</v>
      </c>
      <c r="O82" s="201">
        <v>76</v>
      </c>
      <c r="P82" s="201">
        <v>93655</v>
      </c>
      <c r="Q82" s="201">
        <v>26296</v>
      </c>
      <c r="R82" s="201">
        <v>51208</v>
      </c>
      <c r="S82" s="201">
        <v>131280</v>
      </c>
      <c r="T82" s="147">
        <v>73</v>
      </c>
      <c r="U82" s="147">
        <v>27650</v>
      </c>
      <c r="V82" s="147">
        <v>27650</v>
      </c>
      <c r="W82" s="147">
        <v>52500</v>
      </c>
      <c r="X82" s="147"/>
      <c r="Y82" s="201">
        <v>77</v>
      </c>
      <c r="Z82" s="201">
        <v>93264</v>
      </c>
      <c r="AA82" s="201">
        <v>74611</v>
      </c>
      <c r="AB82" s="201">
        <f t="shared" si="8"/>
        <v>125819</v>
      </c>
      <c r="AC82" s="201">
        <f t="shared" si="9"/>
        <v>149933</v>
      </c>
      <c r="AD82" s="147"/>
      <c r="AE82" s="147">
        <f t="shared" si="10"/>
        <v>0</v>
      </c>
      <c r="AF82" s="147"/>
      <c r="AG82" s="147">
        <f t="shared" si="11"/>
        <v>27650</v>
      </c>
      <c r="AH82" s="147">
        <f t="shared" si="12"/>
        <v>24850</v>
      </c>
      <c r="AI82" s="201">
        <v>75</v>
      </c>
      <c r="AJ82" s="201">
        <v>90830</v>
      </c>
      <c r="AK82" s="201">
        <v>72067</v>
      </c>
      <c r="AL82" s="201">
        <f t="shared" si="13"/>
        <v>197886</v>
      </c>
      <c r="AM82" s="201">
        <f t="shared" si="14"/>
        <v>168696</v>
      </c>
      <c r="AN82" s="147"/>
      <c r="AO82" s="147"/>
      <c r="AP82" s="147"/>
      <c r="AQ82" s="147">
        <f t="shared" si="40"/>
        <v>27650</v>
      </c>
      <c r="AR82" s="147"/>
      <c r="AS82" s="201">
        <v>74</v>
      </c>
      <c r="AT82" s="201">
        <v>84872</v>
      </c>
      <c r="AU82" s="201">
        <v>67898</v>
      </c>
      <c r="AV82" s="201">
        <f t="shared" si="15"/>
        <v>265784</v>
      </c>
      <c r="AW82" s="201">
        <f t="shared" si="16"/>
        <v>185670</v>
      </c>
      <c r="AX82" s="147"/>
      <c r="AY82" s="147"/>
      <c r="AZ82" s="147"/>
      <c r="BA82" s="147"/>
      <c r="BB82" s="147"/>
      <c r="BC82" s="201"/>
      <c r="BD82" s="201"/>
      <c r="BE82" s="201"/>
      <c r="BF82" s="201">
        <f t="shared" si="17"/>
        <v>265784</v>
      </c>
      <c r="BG82" s="201">
        <f>F82+P82+Z82+BH82+AJ82+AT82+BD82-BF82</f>
        <v>185670</v>
      </c>
      <c r="BH82" s="147"/>
      <c r="BI82" s="147"/>
      <c r="BJ82" s="147"/>
      <c r="BK82" s="147"/>
      <c r="BL82" s="147"/>
      <c r="BM82" s="201">
        <v>73</v>
      </c>
      <c r="BN82" s="201">
        <v>80282</v>
      </c>
      <c r="BO82" s="201">
        <v>40701</v>
      </c>
      <c r="BP82" s="201">
        <f t="shared" si="19"/>
        <v>306485</v>
      </c>
      <c r="BQ82" s="201">
        <f t="shared" si="20"/>
        <v>225251</v>
      </c>
      <c r="BR82" s="147"/>
      <c r="BS82" s="147"/>
      <c r="BT82" s="147"/>
      <c r="BU82" s="147"/>
      <c r="BV82" s="147"/>
      <c r="BW82" s="201"/>
      <c r="BX82" s="201"/>
      <c r="BY82" s="201"/>
      <c r="BZ82" s="201">
        <f t="shared" si="21"/>
        <v>306485</v>
      </c>
      <c r="CA82" s="201">
        <f t="shared" si="22"/>
        <v>225251</v>
      </c>
      <c r="CB82" s="147"/>
      <c r="CC82" s="147"/>
      <c r="CD82" s="147"/>
      <c r="CE82" s="147"/>
      <c r="CF82" s="147"/>
      <c r="CG82" s="201"/>
      <c r="CH82" s="201"/>
      <c r="CI82" s="201"/>
      <c r="CJ82" s="201">
        <f t="shared" si="23"/>
        <v>306485</v>
      </c>
      <c r="CK82" s="201">
        <f t="shared" si="24"/>
        <v>225251</v>
      </c>
      <c r="CL82" s="147"/>
      <c r="CM82" s="147"/>
      <c r="CN82" s="147"/>
      <c r="CO82" s="147"/>
      <c r="CP82" s="147"/>
      <c r="CQ82" s="201"/>
      <c r="CR82" s="201"/>
      <c r="CS82" s="201"/>
      <c r="CT82" s="201">
        <f t="shared" si="25"/>
        <v>306485</v>
      </c>
      <c r="CU82" s="201">
        <f t="shared" si="26"/>
        <v>225251</v>
      </c>
      <c r="CV82" s="147"/>
      <c r="CW82" s="147"/>
      <c r="CX82" s="147"/>
      <c r="CY82" s="147"/>
      <c r="CZ82" s="147"/>
      <c r="DA82" s="201"/>
      <c r="DB82" s="201"/>
      <c r="DC82" s="201"/>
      <c r="DD82" s="201">
        <f t="shared" si="27"/>
        <v>306485</v>
      </c>
      <c r="DE82" s="201">
        <f t="shared" si="28"/>
        <v>225251</v>
      </c>
      <c r="DF82" s="147"/>
      <c r="DG82" s="147"/>
      <c r="DH82" s="147"/>
      <c r="DI82" s="147"/>
      <c r="DJ82" s="147"/>
      <c r="DK82" s="201"/>
      <c r="DL82" s="201"/>
      <c r="DM82" s="201"/>
      <c r="DN82" s="201">
        <f t="shared" si="29"/>
        <v>306485</v>
      </c>
      <c r="DO82" s="201">
        <f t="shared" si="30"/>
        <v>225251</v>
      </c>
      <c r="DP82" s="147"/>
      <c r="DQ82" s="147"/>
      <c r="DR82" s="147"/>
      <c r="DS82" s="147"/>
      <c r="DT82" s="147"/>
      <c r="DU82" s="201">
        <f t="shared" si="31"/>
        <v>77</v>
      </c>
      <c r="DV82" s="201">
        <f t="shared" si="32"/>
        <v>531736</v>
      </c>
      <c r="DW82" s="201">
        <f t="shared" si="33"/>
        <v>306485</v>
      </c>
      <c r="DX82" s="201">
        <f t="shared" si="34"/>
        <v>225251</v>
      </c>
      <c r="DY82" s="147">
        <f t="shared" si="35"/>
        <v>73</v>
      </c>
      <c r="DZ82" s="147">
        <f t="shared" si="36"/>
        <v>52500</v>
      </c>
      <c r="EA82" s="147">
        <f t="shared" si="37"/>
        <v>27650</v>
      </c>
      <c r="EB82" s="147">
        <f t="shared" si="38"/>
        <v>24850</v>
      </c>
    </row>
    <row r="83" spans="1:132" ht="12.75">
      <c r="A83" s="169"/>
      <c r="B83" s="176" t="s">
        <v>250</v>
      </c>
      <c r="C83" s="176"/>
      <c r="D83" s="176"/>
      <c r="E83" s="201"/>
      <c r="F83" s="201"/>
      <c r="G83" s="201"/>
      <c r="H83" s="201"/>
      <c r="I83" s="201"/>
      <c r="J83" s="147"/>
      <c r="K83" s="147"/>
      <c r="L83" s="147"/>
      <c r="M83" s="147"/>
      <c r="N83" s="147"/>
      <c r="O83" s="201"/>
      <c r="P83" s="201"/>
      <c r="Q83" s="201"/>
      <c r="R83" s="201"/>
      <c r="S83" s="201"/>
      <c r="T83" s="147"/>
      <c r="U83" s="147"/>
      <c r="V83" s="147"/>
      <c r="W83" s="147"/>
      <c r="X83" s="147"/>
      <c r="Y83" s="201"/>
      <c r="Z83" s="201"/>
      <c r="AA83" s="201"/>
      <c r="AB83" s="201"/>
      <c r="AC83" s="201"/>
      <c r="AD83" s="147"/>
      <c r="AE83" s="147"/>
      <c r="AF83" s="147"/>
      <c r="AG83" s="147"/>
      <c r="AH83" s="147"/>
      <c r="AI83" s="201"/>
      <c r="AJ83" s="201"/>
      <c r="AK83" s="201"/>
      <c r="AL83" s="201"/>
      <c r="AM83" s="201"/>
      <c r="AN83" s="147"/>
      <c r="AO83" s="147"/>
      <c r="AP83" s="147"/>
      <c r="AQ83" s="147">
        <f t="shared" si="40"/>
        <v>0</v>
      </c>
      <c r="AR83" s="147"/>
      <c r="AS83" s="201">
        <v>68</v>
      </c>
      <c r="AT83" s="201">
        <v>128741</v>
      </c>
      <c r="AU83" s="201"/>
      <c r="AV83" s="201">
        <f t="shared" si="15"/>
        <v>0</v>
      </c>
      <c r="AW83" s="201">
        <f t="shared" si="16"/>
        <v>128741</v>
      </c>
      <c r="AX83" s="147"/>
      <c r="AY83" s="147"/>
      <c r="AZ83" s="147"/>
      <c r="BA83" s="147"/>
      <c r="BB83" s="147"/>
      <c r="BC83" s="201">
        <v>68</v>
      </c>
      <c r="BD83" s="201">
        <v>128741</v>
      </c>
      <c r="BE83" s="201"/>
      <c r="BF83" s="201">
        <f t="shared" si="17"/>
        <v>0</v>
      </c>
      <c r="BG83" s="201">
        <f>F83+P83+Z83+BH83+AJ83+AT83+BD83-BF83</f>
        <v>257482</v>
      </c>
      <c r="BH83" s="147"/>
      <c r="BI83" s="147"/>
      <c r="BJ83" s="147"/>
      <c r="BK83" s="147"/>
      <c r="BL83" s="147"/>
      <c r="BM83" s="201">
        <v>68</v>
      </c>
      <c r="BN83" s="201">
        <v>128741</v>
      </c>
      <c r="BO83" s="201">
        <v>29647</v>
      </c>
      <c r="BP83" s="201">
        <f t="shared" si="19"/>
        <v>29647</v>
      </c>
      <c r="BQ83" s="201">
        <f t="shared" si="20"/>
        <v>356576</v>
      </c>
      <c r="BR83" s="147"/>
      <c r="BS83" s="147"/>
      <c r="BT83" s="147"/>
      <c r="BU83" s="147"/>
      <c r="BV83" s="147"/>
      <c r="BW83" s="201"/>
      <c r="BX83" s="201"/>
      <c r="BY83" s="201"/>
      <c r="BZ83" s="201">
        <f t="shared" si="21"/>
        <v>29647</v>
      </c>
      <c r="CA83" s="201"/>
      <c r="CB83" s="147"/>
      <c r="CC83" s="147"/>
      <c r="CD83" s="147"/>
      <c r="CE83" s="147"/>
      <c r="CF83" s="147"/>
      <c r="CG83" s="201"/>
      <c r="CH83" s="201"/>
      <c r="CI83" s="201"/>
      <c r="CJ83" s="201">
        <f t="shared" si="23"/>
        <v>29647</v>
      </c>
      <c r="CK83" s="201"/>
      <c r="CL83" s="147"/>
      <c r="CM83" s="147"/>
      <c r="CN83" s="147"/>
      <c r="CO83" s="147"/>
      <c r="CP83" s="147"/>
      <c r="CQ83" s="201"/>
      <c r="CR83" s="201"/>
      <c r="CS83" s="201"/>
      <c r="CT83" s="201">
        <f t="shared" si="25"/>
        <v>29647</v>
      </c>
      <c r="CU83" s="201"/>
      <c r="CV83" s="147"/>
      <c r="CW83" s="147"/>
      <c r="CX83" s="147"/>
      <c r="CY83" s="147"/>
      <c r="CZ83" s="147"/>
      <c r="DA83" s="201"/>
      <c r="DB83" s="201"/>
      <c r="DC83" s="201"/>
      <c r="DD83" s="201">
        <f t="shared" si="27"/>
        <v>29647</v>
      </c>
      <c r="DE83" s="201"/>
      <c r="DF83" s="147"/>
      <c r="DG83" s="147"/>
      <c r="DH83" s="147"/>
      <c r="DI83" s="147"/>
      <c r="DJ83" s="147"/>
      <c r="DK83" s="201"/>
      <c r="DL83" s="201"/>
      <c r="DM83" s="201"/>
      <c r="DN83" s="201">
        <f t="shared" si="29"/>
        <v>29647</v>
      </c>
      <c r="DO83" s="201"/>
      <c r="DP83" s="147"/>
      <c r="DQ83" s="147"/>
      <c r="DR83" s="147"/>
      <c r="DS83" s="147"/>
      <c r="DT83" s="147"/>
      <c r="DU83" s="201"/>
      <c r="DV83" s="201"/>
      <c r="DW83" s="201">
        <f t="shared" si="33"/>
        <v>29647</v>
      </c>
      <c r="DX83" s="201"/>
      <c r="DY83" s="147"/>
      <c r="DZ83" s="147"/>
      <c r="EA83" s="147"/>
      <c r="EB83" s="147"/>
    </row>
    <row r="84" spans="1:132" ht="12.75">
      <c r="A84" s="169">
        <v>51</v>
      </c>
      <c r="B84" s="176" t="s">
        <v>115</v>
      </c>
      <c r="C84" s="176">
        <v>1924008.1</v>
      </c>
      <c r="D84" s="176">
        <v>242800</v>
      </c>
      <c r="E84" s="201">
        <v>104</v>
      </c>
      <c r="F84" s="201">
        <v>157337</v>
      </c>
      <c r="G84" s="201"/>
      <c r="H84" s="201"/>
      <c r="I84" s="201">
        <v>157337</v>
      </c>
      <c r="J84" s="147">
        <v>104</v>
      </c>
      <c r="K84" s="147">
        <v>36400</v>
      </c>
      <c r="L84" s="147">
        <v>36400</v>
      </c>
      <c r="M84" s="147">
        <v>36400</v>
      </c>
      <c r="N84" s="147"/>
      <c r="O84" s="201">
        <v>104</v>
      </c>
      <c r="P84" s="201">
        <v>157337</v>
      </c>
      <c r="Q84" s="201"/>
      <c r="R84" s="201"/>
      <c r="S84" s="201">
        <v>314674</v>
      </c>
      <c r="T84" s="147">
        <v>104</v>
      </c>
      <c r="U84" s="147">
        <v>36750</v>
      </c>
      <c r="V84" s="147">
        <v>36750</v>
      </c>
      <c r="W84" s="147">
        <v>73150</v>
      </c>
      <c r="X84" s="147"/>
      <c r="Y84" s="201">
        <v>104</v>
      </c>
      <c r="Z84" s="201"/>
      <c r="AA84" s="201"/>
      <c r="AB84" s="201">
        <f t="shared" si="8"/>
        <v>0</v>
      </c>
      <c r="AC84" s="201">
        <f t="shared" si="9"/>
        <v>314674</v>
      </c>
      <c r="AD84" s="147">
        <v>104</v>
      </c>
      <c r="AE84" s="147">
        <f t="shared" si="10"/>
        <v>36400</v>
      </c>
      <c r="AF84" s="147">
        <v>36400</v>
      </c>
      <c r="AG84" s="147">
        <f t="shared" si="11"/>
        <v>109550</v>
      </c>
      <c r="AH84" s="147">
        <f t="shared" si="12"/>
        <v>0</v>
      </c>
      <c r="AI84" s="201">
        <v>59</v>
      </c>
      <c r="AJ84" s="201">
        <v>87775</v>
      </c>
      <c r="AK84" s="201">
        <v>136279</v>
      </c>
      <c r="AL84" s="201">
        <f t="shared" si="13"/>
        <v>136279</v>
      </c>
      <c r="AM84" s="201">
        <f t="shared" si="14"/>
        <v>266170</v>
      </c>
      <c r="AN84" s="147"/>
      <c r="AO84" s="147"/>
      <c r="AP84" s="147"/>
      <c r="AQ84" s="147">
        <f t="shared" si="40"/>
        <v>109550</v>
      </c>
      <c r="AR84" s="147"/>
      <c r="AS84" s="201">
        <v>59</v>
      </c>
      <c r="AT84" s="201">
        <v>87775</v>
      </c>
      <c r="AU84" s="201"/>
      <c r="AV84" s="201">
        <f t="shared" si="15"/>
        <v>136279</v>
      </c>
      <c r="AW84" s="201">
        <f t="shared" si="16"/>
        <v>353945</v>
      </c>
      <c r="AX84" s="147"/>
      <c r="AY84" s="147"/>
      <c r="AZ84" s="147"/>
      <c r="BA84" s="147"/>
      <c r="BB84" s="147"/>
      <c r="BC84" s="201"/>
      <c r="BD84" s="201"/>
      <c r="BE84" s="201"/>
      <c r="BF84" s="201">
        <f t="shared" si="17"/>
        <v>136279</v>
      </c>
      <c r="BG84" s="201">
        <f t="shared" si="18"/>
        <v>353945</v>
      </c>
      <c r="BH84" s="147"/>
      <c r="BI84" s="147"/>
      <c r="BJ84" s="147"/>
      <c r="BK84" s="147"/>
      <c r="BL84" s="147"/>
      <c r="BM84" s="201"/>
      <c r="BN84" s="201"/>
      <c r="BO84" s="201"/>
      <c r="BP84" s="201">
        <f t="shared" si="19"/>
        <v>136279</v>
      </c>
      <c r="BQ84" s="201">
        <f t="shared" si="20"/>
        <v>353945</v>
      </c>
      <c r="BR84" s="147"/>
      <c r="BS84" s="147"/>
      <c r="BT84" s="147"/>
      <c r="BU84" s="147"/>
      <c r="BV84" s="147"/>
      <c r="BW84" s="201"/>
      <c r="BX84" s="201"/>
      <c r="BY84" s="201"/>
      <c r="BZ84" s="201">
        <f t="shared" si="21"/>
        <v>136279</v>
      </c>
      <c r="CA84" s="201">
        <f t="shared" si="22"/>
        <v>353945</v>
      </c>
      <c r="CB84" s="147"/>
      <c r="CC84" s="147"/>
      <c r="CD84" s="147"/>
      <c r="CE84" s="147"/>
      <c r="CF84" s="147"/>
      <c r="CG84" s="201"/>
      <c r="CH84" s="201"/>
      <c r="CI84" s="201"/>
      <c r="CJ84" s="201">
        <f t="shared" si="23"/>
        <v>136279</v>
      </c>
      <c r="CK84" s="201">
        <f t="shared" si="24"/>
        <v>353945</v>
      </c>
      <c r="CL84" s="147"/>
      <c r="CM84" s="147"/>
      <c r="CN84" s="147"/>
      <c r="CO84" s="147"/>
      <c r="CP84" s="147"/>
      <c r="CQ84" s="201"/>
      <c r="CR84" s="201"/>
      <c r="CS84" s="201"/>
      <c r="CT84" s="201">
        <f t="shared" si="25"/>
        <v>136279</v>
      </c>
      <c r="CU84" s="201">
        <f t="shared" si="26"/>
        <v>353945</v>
      </c>
      <c r="CV84" s="147"/>
      <c r="CW84" s="147"/>
      <c r="CX84" s="147"/>
      <c r="CY84" s="147"/>
      <c r="CZ84" s="147"/>
      <c r="DA84" s="201"/>
      <c r="DB84" s="201"/>
      <c r="DC84" s="201"/>
      <c r="DD84" s="201">
        <f t="shared" si="27"/>
        <v>136279</v>
      </c>
      <c r="DE84" s="201">
        <f t="shared" si="28"/>
        <v>353945</v>
      </c>
      <c r="DF84" s="147"/>
      <c r="DG84" s="147"/>
      <c r="DH84" s="147"/>
      <c r="DI84" s="147"/>
      <c r="DJ84" s="147"/>
      <c r="DK84" s="201"/>
      <c r="DL84" s="201"/>
      <c r="DM84" s="201"/>
      <c r="DN84" s="201">
        <f t="shared" si="29"/>
        <v>136279</v>
      </c>
      <c r="DO84" s="201">
        <f t="shared" si="30"/>
        <v>353945</v>
      </c>
      <c r="DP84" s="147"/>
      <c r="DQ84" s="147"/>
      <c r="DR84" s="147"/>
      <c r="DS84" s="147"/>
      <c r="DT84" s="147"/>
      <c r="DU84" s="201">
        <f t="shared" si="31"/>
        <v>104</v>
      </c>
      <c r="DV84" s="201">
        <f t="shared" si="32"/>
        <v>490224</v>
      </c>
      <c r="DW84" s="201">
        <f t="shared" si="33"/>
        <v>136279</v>
      </c>
      <c r="DX84" s="201">
        <f t="shared" si="34"/>
        <v>353945</v>
      </c>
      <c r="DY84" s="147">
        <f t="shared" si="35"/>
        <v>104</v>
      </c>
      <c r="DZ84" s="147">
        <f t="shared" si="36"/>
        <v>109550</v>
      </c>
      <c r="EA84" s="147">
        <f t="shared" si="37"/>
        <v>109550</v>
      </c>
      <c r="EB84" s="147">
        <f t="shared" si="38"/>
        <v>0</v>
      </c>
    </row>
    <row r="85" spans="1:132" ht="12.75">
      <c r="A85" s="169">
        <v>52</v>
      </c>
      <c r="B85" s="176" t="s">
        <v>116</v>
      </c>
      <c r="C85" s="176">
        <v>6506529.5</v>
      </c>
      <c r="D85" s="176">
        <v>788178</v>
      </c>
      <c r="E85" s="201">
        <v>336</v>
      </c>
      <c r="F85" s="201">
        <v>569786</v>
      </c>
      <c r="G85" s="201">
        <v>114890</v>
      </c>
      <c r="H85" s="201">
        <v>114890</v>
      </c>
      <c r="I85" s="201">
        <v>454896</v>
      </c>
      <c r="J85" s="147"/>
      <c r="K85" s="147"/>
      <c r="L85" s="147"/>
      <c r="M85" s="147"/>
      <c r="N85" s="147"/>
      <c r="O85" s="201">
        <v>348</v>
      </c>
      <c r="P85" s="201">
        <v>585968</v>
      </c>
      <c r="Q85" s="201">
        <v>116874</v>
      </c>
      <c r="R85" s="201">
        <v>231764</v>
      </c>
      <c r="S85" s="201">
        <v>923990</v>
      </c>
      <c r="T85" s="147"/>
      <c r="U85" s="147"/>
      <c r="V85" s="147"/>
      <c r="W85" s="147"/>
      <c r="X85" s="147"/>
      <c r="Y85" s="201">
        <v>348</v>
      </c>
      <c r="Z85" s="201">
        <v>586613</v>
      </c>
      <c r="AA85" s="201">
        <v>117176</v>
      </c>
      <c r="AB85" s="201">
        <f t="shared" si="8"/>
        <v>348940</v>
      </c>
      <c r="AC85" s="201">
        <f t="shared" si="9"/>
        <v>1393427</v>
      </c>
      <c r="AD85" s="147"/>
      <c r="AE85" s="147">
        <f t="shared" si="10"/>
        <v>0</v>
      </c>
      <c r="AF85" s="147"/>
      <c r="AG85" s="147">
        <f t="shared" si="11"/>
        <v>0</v>
      </c>
      <c r="AH85" s="147">
        <f t="shared" si="12"/>
        <v>0</v>
      </c>
      <c r="AI85" s="201">
        <v>356</v>
      </c>
      <c r="AJ85" s="201">
        <v>579250</v>
      </c>
      <c r="AK85" s="201">
        <v>115779</v>
      </c>
      <c r="AL85" s="201">
        <f t="shared" si="13"/>
        <v>464719</v>
      </c>
      <c r="AM85" s="201">
        <f t="shared" si="14"/>
        <v>1856898</v>
      </c>
      <c r="AN85" s="147"/>
      <c r="AO85" s="147"/>
      <c r="AP85" s="147"/>
      <c r="AQ85" s="147">
        <f t="shared" si="40"/>
        <v>0</v>
      </c>
      <c r="AR85" s="147"/>
      <c r="AS85" s="201">
        <v>353</v>
      </c>
      <c r="AT85" s="201">
        <v>585685</v>
      </c>
      <c r="AU85" s="201"/>
      <c r="AV85" s="201">
        <f t="shared" si="15"/>
        <v>464719</v>
      </c>
      <c r="AW85" s="201">
        <f t="shared" si="16"/>
        <v>2442583</v>
      </c>
      <c r="AX85" s="147"/>
      <c r="AY85" s="147"/>
      <c r="AZ85" s="147"/>
      <c r="BA85" s="147"/>
      <c r="BB85" s="147"/>
      <c r="BC85" s="201">
        <v>351</v>
      </c>
      <c r="BD85" s="201">
        <v>581315</v>
      </c>
      <c r="BE85" s="201">
        <v>116210</v>
      </c>
      <c r="BF85" s="201">
        <f t="shared" si="17"/>
        <v>580929</v>
      </c>
      <c r="BG85" s="201">
        <f t="shared" si="18"/>
        <v>2907688</v>
      </c>
      <c r="BH85" s="147"/>
      <c r="BI85" s="147"/>
      <c r="BJ85" s="147"/>
      <c r="BK85" s="147"/>
      <c r="BL85" s="147"/>
      <c r="BM85" s="201"/>
      <c r="BN85" s="201"/>
      <c r="BO85" s="201"/>
      <c r="BP85" s="201">
        <f t="shared" si="19"/>
        <v>580929</v>
      </c>
      <c r="BQ85" s="201">
        <f t="shared" si="20"/>
        <v>2907688</v>
      </c>
      <c r="BR85" s="147"/>
      <c r="BS85" s="147"/>
      <c r="BT85" s="147"/>
      <c r="BU85" s="147"/>
      <c r="BV85" s="147"/>
      <c r="BW85" s="201"/>
      <c r="BX85" s="201"/>
      <c r="BY85" s="201"/>
      <c r="BZ85" s="201">
        <f t="shared" si="21"/>
        <v>580929</v>
      </c>
      <c r="CA85" s="201">
        <f t="shared" si="22"/>
        <v>2907688</v>
      </c>
      <c r="CB85" s="147"/>
      <c r="CC85" s="147"/>
      <c r="CD85" s="147"/>
      <c r="CE85" s="147"/>
      <c r="CF85" s="147"/>
      <c r="CG85" s="201"/>
      <c r="CH85" s="201"/>
      <c r="CI85" s="201"/>
      <c r="CJ85" s="201">
        <f t="shared" si="23"/>
        <v>580929</v>
      </c>
      <c r="CK85" s="201">
        <f t="shared" si="24"/>
        <v>2907688</v>
      </c>
      <c r="CL85" s="147"/>
      <c r="CM85" s="147"/>
      <c r="CN85" s="147"/>
      <c r="CO85" s="147"/>
      <c r="CP85" s="147"/>
      <c r="CQ85" s="201"/>
      <c r="CR85" s="201"/>
      <c r="CS85" s="201"/>
      <c r="CT85" s="201">
        <f t="shared" si="25"/>
        <v>580929</v>
      </c>
      <c r="CU85" s="201">
        <f t="shared" si="26"/>
        <v>2907688</v>
      </c>
      <c r="CV85" s="147"/>
      <c r="CW85" s="147"/>
      <c r="CX85" s="147"/>
      <c r="CY85" s="147"/>
      <c r="CZ85" s="147"/>
      <c r="DA85" s="201"/>
      <c r="DB85" s="201"/>
      <c r="DC85" s="201"/>
      <c r="DD85" s="201">
        <f t="shared" si="27"/>
        <v>580929</v>
      </c>
      <c r="DE85" s="201">
        <f t="shared" si="28"/>
        <v>2907688</v>
      </c>
      <c r="DF85" s="147"/>
      <c r="DG85" s="147"/>
      <c r="DH85" s="147"/>
      <c r="DI85" s="147"/>
      <c r="DJ85" s="147"/>
      <c r="DK85" s="201"/>
      <c r="DL85" s="201"/>
      <c r="DM85" s="201"/>
      <c r="DN85" s="201">
        <f t="shared" si="29"/>
        <v>580929</v>
      </c>
      <c r="DO85" s="201">
        <f t="shared" si="30"/>
        <v>2907688</v>
      </c>
      <c r="DP85" s="147"/>
      <c r="DQ85" s="147"/>
      <c r="DR85" s="147"/>
      <c r="DS85" s="147"/>
      <c r="DT85" s="147"/>
      <c r="DU85" s="201">
        <f t="shared" si="31"/>
        <v>356</v>
      </c>
      <c r="DV85" s="201">
        <f t="shared" si="32"/>
        <v>3488617</v>
      </c>
      <c r="DW85" s="201">
        <f t="shared" si="33"/>
        <v>580929</v>
      </c>
      <c r="DX85" s="201">
        <f t="shared" si="34"/>
        <v>2907688</v>
      </c>
      <c r="DY85" s="147">
        <f t="shared" si="35"/>
        <v>0</v>
      </c>
      <c r="DZ85" s="147">
        <f t="shared" si="36"/>
        <v>0</v>
      </c>
      <c r="EA85" s="147">
        <f t="shared" si="37"/>
        <v>0</v>
      </c>
      <c r="EB85" s="147">
        <f t="shared" si="38"/>
        <v>0</v>
      </c>
    </row>
    <row r="86" spans="1:132" ht="12.75">
      <c r="A86" s="169">
        <v>53</v>
      </c>
      <c r="B86" s="176" t="s">
        <v>206</v>
      </c>
      <c r="C86" s="176">
        <v>527092.4</v>
      </c>
      <c r="D86" s="176">
        <v>180417</v>
      </c>
      <c r="E86" s="201">
        <v>145</v>
      </c>
      <c r="F86" s="201">
        <v>215972</v>
      </c>
      <c r="G86" s="201">
        <v>21597</v>
      </c>
      <c r="H86" s="201">
        <v>21597</v>
      </c>
      <c r="I86" s="201">
        <v>194375</v>
      </c>
      <c r="J86" s="147">
        <v>74</v>
      </c>
      <c r="K86" s="147">
        <v>25900</v>
      </c>
      <c r="L86" s="147">
        <v>25900</v>
      </c>
      <c r="M86" s="147">
        <v>25900</v>
      </c>
      <c r="N86" s="147"/>
      <c r="O86" s="201">
        <v>148</v>
      </c>
      <c r="P86" s="201">
        <v>221680</v>
      </c>
      <c r="Q86" s="201">
        <v>22168</v>
      </c>
      <c r="R86" s="201">
        <v>43765</v>
      </c>
      <c r="S86" s="201">
        <v>393887</v>
      </c>
      <c r="T86" s="147">
        <v>74</v>
      </c>
      <c r="U86" s="147">
        <v>25900</v>
      </c>
      <c r="V86" s="147">
        <v>25900</v>
      </c>
      <c r="W86" s="147">
        <v>51800</v>
      </c>
      <c r="X86" s="147"/>
      <c r="Y86" s="201"/>
      <c r="Z86" s="201"/>
      <c r="AA86" s="201"/>
      <c r="AB86" s="201">
        <f t="shared" si="8"/>
        <v>43765</v>
      </c>
      <c r="AC86" s="201">
        <f t="shared" si="9"/>
        <v>393887</v>
      </c>
      <c r="AD86" s="147">
        <v>74</v>
      </c>
      <c r="AE86" s="147">
        <f t="shared" si="10"/>
        <v>25900</v>
      </c>
      <c r="AF86" s="147">
        <v>25900</v>
      </c>
      <c r="AG86" s="147">
        <f t="shared" si="11"/>
        <v>77700</v>
      </c>
      <c r="AH86" s="147">
        <f t="shared" si="12"/>
        <v>0</v>
      </c>
      <c r="AI86" s="201"/>
      <c r="AJ86" s="201"/>
      <c r="AK86" s="201"/>
      <c r="AL86" s="201">
        <f t="shared" si="13"/>
        <v>43765</v>
      </c>
      <c r="AM86" s="201">
        <f t="shared" si="14"/>
        <v>393887</v>
      </c>
      <c r="AN86" s="147"/>
      <c r="AO86" s="147"/>
      <c r="AP86" s="147"/>
      <c r="AQ86" s="147">
        <f t="shared" si="40"/>
        <v>77700</v>
      </c>
      <c r="AR86" s="147"/>
      <c r="AS86" s="201"/>
      <c r="AT86" s="201"/>
      <c r="AU86" s="201"/>
      <c r="AV86" s="201">
        <f t="shared" si="15"/>
        <v>43765</v>
      </c>
      <c r="AW86" s="201">
        <f t="shared" si="16"/>
        <v>393887</v>
      </c>
      <c r="AX86" s="147"/>
      <c r="AY86" s="147"/>
      <c r="AZ86" s="147"/>
      <c r="BA86" s="147"/>
      <c r="BB86" s="147"/>
      <c r="BC86" s="201"/>
      <c r="BD86" s="201"/>
      <c r="BE86" s="201"/>
      <c r="BF86" s="201">
        <f t="shared" si="17"/>
        <v>43765</v>
      </c>
      <c r="BG86" s="201">
        <f t="shared" si="18"/>
        <v>393887</v>
      </c>
      <c r="BH86" s="147"/>
      <c r="BI86" s="147"/>
      <c r="BJ86" s="147"/>
      <c r="BK86" s="147"/>
      <c r="BL86" s="147"/>
      <c r="BM86" s="201">
        <v>120</v>
      </c>
      <c r="BN86" s="201"/>
      <c r="BO86" s="201"/>
      <c r="BP86" s="201">
        <f t="shared" si="19"/>
        <v>43765</v>
      </c>
      <c r="BQ86" s="201">
        <f t="shared" si="20"/>
        <v>393887</v>
      </c>
      <c r="BR86" s="147"/>
      <c r="BS86" s="147"/>
      <c r="BT86" s="147"/>
      <c r="BU86" s="147"/>
      <c r="BV86" s="147"/>
      <c r="BW86" s="201"/>
      <c r="BX86" s="201"/>
      <c r="BY86" s="201"/>
      <c r="BZ86" s="201">
        <f t="shared" si="21"/>
        <v>43765</v>
      </c>
      <c r="CA86" s="201">
        <f t="shared" si="22"/>
        <v>393887</v>
      </c>
      <c r="CB86" s="147"/>
      <c r="CC86" s="147"/>
      <c r="CD86" s="147"/>
      <c r="CE86" s="147"/>
      <c r="CF86" s="147"/>
      <c r="CG86" s="201"/>
      <c r="CH86" s="201"/>
      <c r="CI86" s="201"/>
      <c r="CJ86" s="201">
        <f t="shared" si="23"/>
        <v>43765</v>
      </c>
      <c r="CK86" s="201">
        <f t="shared" si="24"/>
        <v>393887</v>
      </c>
      <c r="CL86" s="147"/>
      <c r="CM86" s="147"/>
      <c r="CN86" s="147"/>
      <c r="CO86" s="147"/>
      <c r="CP86" s="147"/>
      <c r="CQ86" s="201"/>
      <c r="CR86" s="201"/>
      <c r="CS86" s="201"/>
      <c r="CT86" s="201">
        <f t="shared" si="25"/>
        <v>43765</v>
      </c>
      <c r="CU86" s="201">
        <f t="shared" si="26"/>
        <v>393887</v>
      </c>
      <c r="CV86" s="147"/>
      <c r="CW86" s="147"/>
      <c r="CX86" s="147"/>
      <c r="CY86" s="147"/>
      <c r="CZ86" s="147"/>
      <c r="DA86" s="201"/>
      <c r="DB86" s="201"/>
      <c r="DC86" s="201"/>
      <c r="DD86" s="201">
        <f t="shared" si="27"/>
        <v>43765</v>
      </c>
      <c r="DE86" s="201">
        <f t="shared" si="28"/>
        <v>393887</v>
      </c>
      <c r="DF86" s="147"/>
      <c r="DG86" s="147"/>
      <c r="DH86" s="147"/>
      <c r="DI86" s="147"/>
      <c r="DJ86" s="147"/>
      <c r="DK86" s="201"/>
      <c r="DL86" s="201"/>
      <c r="DM86" s="201"/>
      <c r="DN86" s="201">
        <f t="shared" si="29"/>
        <v>43765</v>
      </c>
      <c r="DO86" s="201">
        <f t="shared" si="30"/>
        <v>393887</v>
      </c>
      <c r="DP86" s="147"/>
      <c r="DQ86" s="147"/>
      <c r="DR86" s="147"/>
      <c r="DS86" s="147"/>
      <c r="DT86" s="147"/>
      <c r="DU86" s="201">
        <f t="shared" si="31"/>
        <v>148</v>
      </c>
      <c r="DV86" s="201">
        <f t="shared" si="32"/>
        <v>437652</v>
      </c>
      <c r="DW86" s="201">
        <f t="shared" si="33"/>
        <v>43765</v>
      </c>
      <c r="DX86" s="201">
        <f t="shared" si="34"/>
        <v>393887</v>
      </c>
      <c r="DY86" s="147">
        <f t="shared" si="35"/>
        <v>74</v>
      </c>
      <c r="DZ86" s="147">
        <f t="shared" si="36"/>
        <v>77700</v>
      </c>
      <c r="EA86" s="147">
        <f t="shared" si="37"/>
        <v>77700</v>
      </c>
      <c r="EB86" s="147">
        <f t="shared" si="38"/>
        <v>0</v>
      </c>
    </row>
    <row r="87" spans="1:132" ht="12.75">
      <c r="A87" s="169">
        <v>54</v>
      </c>
      <c r="B87" s="176" t="s">
        <v>119</v>
      </c>
      <c r="C87" s="176">
        <v>1171330.3</v>
      </c>
      <c r="D87" s="176">
        <v>497618</v>
      </c>
      <c r="E87" s="201">
        <v>113</v>
      </c>
      <c r="F87" s="201">
        <v>138000</v>
      </c>
      <c r="G87" s="201"/>
      <c r="H87" s="201"/>
      <c r="I87" s="201">
        <v>138000</v>
      </c>
      <c r="J87" s="147">
        <v>32</v>
      </c>
      <c r="K87" s="147">
        <v>11200</v>
      </c>
      <c r="L87" s="147">
        <v>11200</v>
      </c>
      <c r="M87" s="147">
        <v>11200</v>
      </c>
      <c r="N87" s="147"/>
      <c r="O87" s="201">
        <v>144</v>
      </c>
      <c r="P87" s="201">
        <v>201189</v>
      </c>
      <c r="Q87" s="201">
        <v>63023</v>
      </c>
      <c r="R87" s="201">
        <v>63023</v>
      </c>
      <c r="S87" s="201">
        <v>276166</v>
      </c>
      <c r="T87" s="147">
        <v>32</v>
      </c>
      <c r="U87" s="147">
        <v>11200</v>
      </c>
      <c r="V87" s="147">
        <v>11200</v>
      </c>
      <c r="W87" s="147">
        <v>22400</v>
      </c>
      <c r="X87" s="147"/>
      <c r="Y87" s="201">
        <v>153</v>
      </c>
      <c r="Z87" s="201">
        <v>210000</v>
      </c>
      <c r="AA87" s="201">
        <v>42000</v>
      </c>
      <c r="AB87" s="201">
        <f t="shared" si="8"/>
        <v>105023</v>
      </c>
      <c r="AC87" s="201">
        <f t="shared" si="9"/>
        <v>444166</v>
      </c>
      <c r="AD87" s="147">
        <v>32</v>
      </c>
      <c r="AE87" s="147">
        <f t="shared" si="10"/>
        <v>11200</v>
      </c>
      <c r="AF87" s="147">
        <v>11200</v>
      </c>
      <c r="AG87" s="147">
        <f t="shared" si="11"/>
        <v>33600</v>
      </c>
      <c r="AH87" s="147">
        <f t="shared" si="12"/>
        <v>0</v>
      </c>
      <c r="AI87" s="201">
        <v>158</v>
      </c>
      <c r="AJ87" s="201">
        <v>217595</v>
      </c>
      <c r="AK87" s="201">
        <v>43518</v>
      </c>
      <c r="AL87" s="201">
        <f t="shared" si="13"/>
        <v>148541</v>
      </c>
      <c r="AM87" s="201">
        <f t="shared" si="14"/>
        <v>618243</v>
      </c>
      <c r="AN87" s="147"/>
      <c r="AO87" s="147"/>
      <c r="AP87" s="147"/>
      <c r="AQ87" s="147">
        <f t="shared" si="40"/>
        <v>33600</v>
      </c>
      <c r="AR87" s="147"/>
      <c r="AS87" s="201">
        <v>158</v>
      </c>
      <c r="AT87" s="201">
        <v>218356</v>
      </c>
      <c r="AU87" s="201">
        <v>43593</v>
      </c>
      <c r="AV87" s="201">
        <f t="shared" si="15"/>
        <v>192134</v>
      </c>
      <c r="AW87" s="201">
        <f t="shared" si="16"/>
        <v>793006</v>
      </c>
      <c r="AX87" s="147"/>
      <c r="AY87" s="147"/>
      <c r="AZ87" s="147"/>
      <c r="BA87" s="147"/>
      <c r="BB87" s="147"/>
      <c r="BC87" s="201">
        <v>158</v>
      </c>
      <c r="BD87" s="201">
        <v>248214</v>
      </c>
      <c r="BE87" s="201">
        <v>41096</v>
      </c>
      <c r="BF87" s="201">
        <f t="shared" si="17"/>
        <v>233230</v>
      </c>
      <c r="BG87" s="201">
        <f t="shared" si="18"/>
        <v>1000124</v>
      </c>
      <c r="BH87" s="147"/>
      <c r="BI87" s="147"/>
      <c r="BJ87" s="147"/>
      <c r="BK87" s="147"/>
      <c r="BL87" s="147"/>
      <c r="BM87" s="201"/>
      <c r="BN87" s="201"/>
      <c r="BO87" s="201"/>
      <c r="BP87" s="201">
        <f t="shared" si="19"/>
        <v>233230</v>
      </c>
      <c r="BQ87" s="201">
        <f t="shared" si="20"/>
        <v>1000124</v>
      </c>
      <c r="BR87" s="147"/>
      <c r="BS87" s="147"/>
      <c r="BT87" s="147"/>
      <c r="BU87" s="147"/>
      <c r="BV87" s="147"/>
      <c r="BW87" s="201"/>
      <c r="BX87" s="201"/>
      <c r="BY87" s="201"/>
      <c r="BZ87" s="201">
        <f t="shared" si="21"/>
        <v>233230</v>
      </c>
      <c r="CA87" s="201">
        <f t="shared" si="22"/>
        <v>1000124</v>
      </c>
      <c r="CB87" s="147"/>
      <c r="CC87" s="147"/>
      <c r="CD87" s="147"/>
      <c r="CE87" s="147"/>
      <c r="CF87" s="147"/>
      <c r="CG87" s="201"/>
      <c r="CH87" s="201"/>
      <c r="CI87" s="201"/>
      <c r="CJ87" s="201">
        <f t="shared" si="23"/>
        <v>233230</v>
      </c>
      <c r="CK87" s="201">
        <f t="shared" si="24"/>
        <v>1000124</v>
      </c>
      <c r="CL87" s="147"/>
      <c r="CM87" s="147"/>
      <c r="CN87" s="147"/>
      <c r="CO87" s="147"/>
      <c r="CP87" s="147"/>
      <c r="CQ87" s="201"/>
      <c r="CR87" s="201"/>
      <c r="CS87" s="201"/>
      <c r="CT87" s="201">
        <f t="shared" si="25"/>
        <v>233230</v>
      </c>
      <c r="CU87" s="201">
        <f t="shared" si="26"/>
        <v>1000124</v>
      </c>
      <c r="CV87" s="147"/>
      <c r="CW87" s="147"/>
      <c r="CX87" s="147"/>
      <c r="CY87" s="147"/>
      <c r="CZ87" s="147"/>
      <c r="DA87" s="201"/>
      <c r="DB87" s="201"/>
      <c r="DC87" s="201"/>
      <c r="DD87" s="201">
        <f t="shared" si="27"/>
        <v>233230</v>
      </c>
      <c r="DE87" s="201">
        <f t="shared" si="28"/>
        <v>1000124</v>
      </c>
      <c r="DF87" s="147"/>
      <c r="DG87" s="147"/>
      <c r="DH87" s="147"/>
      <c r="DI87" s="147"/>
      <c r="DJ87" s="147"/>
      <c r="DK87" s="201"/>
      <c r="DL87" s="201"/>
      <c r="DM87" s="201"/>
      <c r="DN87" s="201">
        <f t="shared" si="29"/>
        <v>233230</v>
      </c>
      <c r="DO87" s="201">
        <f t="shared" si="30"/>
        <v>1000124</v>
      </c>
      <c r="DP87" s="147"/>
      <c r="DQ87" s="147"/>
      <c r="DR87" s="147"/>
      <c r="DS87" s="147"/>
      <c r="DT87" s="147"/>
      <c r="DU87" s="201">
        <f t="shared" si="31"/>
        <v>158</v>
      </c>
      <c r="DV87" s="201">
        <f t="shared" si="32"/>
        <v>1233354</v>
      </c>
      <c r="DW87" s="201">
        <f t="shared" si="33"/>
        <v>233230</v>
      </c>
      <c r="DX87" s="201">
        <f t="shared" si="34"/>
        <v>1000124</v>
      </c>
      <c r="DY87" s="147">
        <f t="shared" si="35"/>
        <v>32</v>
      </c>
      <c r="DZ87" s="147">
        <f t="shared" si="36"/>
        <v>33600</v>
      </c>
      <c r="EA87" s="147">
        <f t="shared" si="37"/>
        <v>33600</v>
      </c>
      <c r="EB87" s="147">
        <f t="shared" si="38"/>
        <v>0</v>
      </c>
    </row>
    <row r="88" spans="1:132" ht="12.75">
      <c r="A88" s="169">
        <v>55</v>
      </c>
      <c r="B88" s="176" t="s">
        <v>120</v>
      </c>
      <c r="C88" s="176">
        <v>582905</v>
      </c>
      <c r="D88" s="176">
        <v>206505</v>
      </c>
      <c r="E88" s="201">
        <v>37</v>
      </c>
      <c r="F88" s="201">
        <v>47526</v>
      </c>
      <c r="G88" s="201"/>
      <c r="H88" s="201"/>
      <c r="I88" s="201">
        <v>47526</v>
      </c>
      <c r="J88" s="147"/>
      <c r="K88" s="147"/>
      <c r="L88" s="147"/>
      <c r="M88" s="147"/>
      <c r="N88" s="147"/>
      <c r="O88" s="201">
        <v>37</v>
      </c>
      <c r="P88" s="201">
        <v>47526</v>
      </c>
      <c r="Q88" s="201"/>
      <c r="R88" s="201"/>
      <c r="S88" s="201">
        <v>95052</v>
      </c>
      <c r="T88" s="147"/>
      <c r="U88" s="147"/>
      <c r="V88" s="147"/>
      <c r="W88" s="147"/>
      <c r="X88" s="147"/>
      <c r="Y88" s="201">
        <v>57</v>
      </c>
      <c r="Z88" s="201">
        <v>42224</v>
      </c>
      <c r="AA88" s="201"/>
      <c r="AB88" s="201">
        <f t="shared" si="8"/>
        <v>0</v>
      </c>
      <c r="AC88" s="201">
        <f t="shared" si="9"/>
        <v>137276</v>
      </c>
      <c r="AD88" s="147"/>
      <c r="AE88" s="147">
        <f t="shared" si="10"/>
        <v>0</v>
      </c>
      <c r="AF88" s="147"/>
      <c r="AG88" s="147">
        <f t="shared" si="11"/>
        <v>0</v>
      </c>
      <c r="AH88" s="147">
        <f t="shared" si="12"/>
        <v>0</v>
      </c>
      <c r="AI88" s="201">
        <v>57</v>
      </c>
      <c r="AJ88" s="201">
        <v>42224</v>
      </c>
      <c r="AK88" s="201">
        <v>42224</v>
      </c>
      <c r="AL88" s="201">
        <f t="shared" si="13"/>
        <v>42224</v>
      </c>
      <c r="AM88" s="201">
        <f t="shared" si="14"/>
        <v>137276</v>
      </c>
      <c r="AN88" s="147"/>
      <c r="AO88" s="147"/>
      <c r="AP88" s="147"/>
      <c r="AQ88" s="147">
        <f t="shared" si="40"/>
        <v>0</v>
      </c>
      <c r="AR88" s="147"/>
      <c r="AS88" s="201"/>
      <c r="AT88" s="201"/>
      <c r="AU88" s="201"/>
      <c r="AV88" s="201">
        <f t="shared" si="15"/>
        <v>42224</v>
      </c>
      <c r="AW88" s="201">
        <f t="shared" si="16"/>
        <v>137276</v>
      </c>
      <c r="AX88" s="147"/>
      <c r="AY88" s="147"/>
      <c r="AZ88" s="147"/>
      <c r="BA88" s="147"/>
      <c r="BB88" s="147"/>
      <c r="BC88" s="201"/>
      <c r="BD88" s="201"/>
      <c r="BE88" s="201"/>
      <c r="BF88" s="201">
        <f t="shared" si="17"/>
        <v>42224</v>
      </c>
      <c r="BG88" s="201">
        <f t="shared" si="18"/>
        <v>137276</v>
      </c>
      <c r="BH88" s="147"/>
      <c r="BI88" s="147"/>
      <c r="BJ88" s="147"/>
      <c r="BK88" s="147"/>
      <c r="BL88" s="147"/>
      <c r="BM88" s="201">
        <v>35</v>
      </c>
      <c r="BN88" s="201">
        <v>45459</v>
      </c>
      <c r="BO88" s="201">
        <v>45459</v>
      </c>
      <c r="BP88" s="201">
        <f t="shared" si="19"/>
        <v>87683</v>
      </c>
      <c r="BQ88" s="201">
        <f t="shared" si="20"/>
        <v>137276</v>
      </c>
      <c r="BR88" s="147"/>
      <c r="BS88" s="147"/>
      <c r="BT88" s="147"/>
      <c r="BU88" s="147"/>
      <c r="BV88" s="147"/>
      <c r="BW88" s="201"/>
      <c r="BX88" s="201"/>
      <c r="BY88" s="201"/>
      <c r="BZ88" s="201">
        <f t="shared" si="21"/>
        <v>87683</v>
      </c>
      <c r="CA88" s="201">
        <f t="shared" si="22"/>
        <v>137276</v>
      </c>
      <c r="CB88" s="147"/>
      <c r="CC88" s="147"/>
      <c r="CD88" s="147"/>
      <c r="CE88" s="147"/>
      <c r="CF88" s="147"/>
      <c r="CG88" s="201"/>
      <c r="CH88" s="201"/>
      <c r="CI88" s="201"/>
      <c r="CJ88" s="201">
        <f t="shared" si="23"/>
        <v>87683</v>
      </c>
      <c r="CK88" s="201">
        <f t="shared" si="24"/>
        <v>137276</v>
      </c>
      <c r="CL88" s="147"/>
      <c r="CM88" s="147"/>
      <c r="CN88" s="147"/>
      <c r="CO88" s="147"/>
      <c r="CP88" s="147"/>
      <c r="CQ88" s="201"/>
      <c r="CR88" s="201"/>
      <c r="CS88" s="201"/>
      <c r="CT88" s="201">
        <f t="shared" si="25"/>
        <v>87683</v>
      </c>
      <c r="CU88" s="201">
        <f t="shared" si="26"/>
        <v>137276</v>
      </c>
      <c r="CV88" s="147"/>
      <c r="CW88" s="147"/>
      <c r="CX88" s="147"/>
      <c r="CY88" s="147"/>
      <c r="CZ88" s="147"/>
      <c r="DA88" s="201"/>
      <c r="DB88" s="201"/>
      <c r="DC88" s="201"/>
      <c r="DD88" s="201">
        <f t="shared" si="27"/>
        <v>87683</v>
      </c>
      <c r="DE88" s="201">
        <f t="shared" si="28"/>
        <v>137276</v>
      </c>
      <c r="DF88" s="147"/>
      <c r="DG88" s="147"/>
      <c r="DH88" s="147"/>
      <c r="DI88" s="147"/>
      <c r="DJ88" s="147"/>
      <c r="DK88" s="201"/>
      <c r="DL88" s="201"/>
      <c r="DM88" s="201"/>
      <c r="DN88" s="201">
        <f t="shared" si="29"/>
        <v>87683</v>
      </c>
      <c r="DO88" s="201">
        <f t="shared" si="30"/>
        <v>137276</v>
      </c>
      <c r="DP88" s="147"/>
      <c r="DQ88" s="147"/>
      <c r="DR88" s="147"/>
      <c r="DS88" s="147"/>
      <c r="DT88" s="147"/>
      <c r="DU88" s="201">
        <f t="shared" si="31"/>
        <v>57</v>
      </c>
      <c r="DV88" s="201">
        <f t="shared" si="32"/>
        <v>224959</v>
      </c>
      <c r="DW88" s="201">
        <f t="shared" si="33"/>
        <v>87683</v>
      </c>
      <c r="DX88" s="201">
        <f t="shared" si="34"/>
        <v>137276</v>
      </c>
      <c r="DY88" s="147">
        <f t="shared" si="35"/>
        <v>0</v>
      </c>
      <c r="DZ88" s="147">
        <f t="shared" si="36"/>
        <v>0</v>
      </c>
      <c r="EA88" s="147">
        <f t="shared" si="37"/>
        <v>0</v>
      </c>
      <c r="EB88" s="147">
        <f t="shared" si="38"/>
        <v>0</v>
      </c>
    </row>
    <row r="89" spans="1:132" ht="12.75">
      <c r="A89" s="169">
        <v>56</v>
      </c>
      <c r="B89" s="176" t="s">
        <v>121</v>
      </c>
      <c r="C89" s="176">
        <v>2475876.6</v>
      </c>
      <c r="D89" s="176">
        <v>426800</v>
      </c>
      <c r="E89" s="201">
        <v>105</v>
      </c>
      <c r="F89" s="201">
        <v>187577</v>
      </c>
      <c r="G89" s="201"/>
      <c r="H89" s="201"/>
      <c r="I89" s="201">
        <v>187577</v>
      </c>
      <c r="J89" s="147">
        <v>83</v>
      </c>
      <c r="K89" s="147">
        <v>29050</v>
      </c>
      <c r="L89" s="147"/>
      <c r="M89" s="147"/>
      <c r="N89" s="147">
        <v>29050</v>
      </c>
      <c r="O89" s="201">
        <v>110</v>
      </c>
      <c r="P89" s="201">
        <v>194374</v>
      </c>
      <c r="Q89" s="201">
        <v>194374</v>
      </c>
      <c r="R89" s="201">
        <v>194374</v>
      </c>
      <c r="S89" s="201">
        <v>187577</v>
      </c>
      <c r="T89" s="147">
        <v>83</v>
      </c>
      <c r="U89" s="147">
        <v>29050</v>
      </c>
      <c r="V89" s="147"/>
      <c r="W89" s="147"/>
      <c r="X89" s="147">
        <v>58100</v>
      </c>
      <c r="Y89" s="201">
        <v>116</v>
      </c>
      <c r="Z89" s="201">
        <v>202933</v>
      </c>
      <c r="AA89" s="201">
        <v>162346</v>
      </c>
      <c r="AB89" s="201">
        <f aca="true" t="shared" si="41" ref="AB89:AB122">R89+AA89</f>
        <v>356720</v>
      </c>
      <c r="AC89" s="201">
        <f aca="true" t="shared" si="42" ref="AC89:AC122">F89+P89+Z89-AB89</f>
        <v>228164</v>
      </c>
      <c r="AD89" s="147">
        <v>83</v>
      </c>
      <c r="AE89" s="147">
        <f aca="true" t="shared" si="43" ref="AE89:AE122">AD89*350</f>
        <v>29050</v>
      </c>
      <c r="AF89" s="147"/>
      <c r="AG89" s="147">
        <f aca="true" t="shared" si="44" ref="AG89:AG122">M89+V89+AF89</f>
        <v>0</v>
      </c>
      <c r="AH89" s="147">
        <f aca="true" t="shared" si="45" ref="AH89:AH122">K89+U89+AE89-AG89</f>
        <v>87150</v>
      </c>
      <c r="AI89" s="201">
        <v>116</v>
      </c>
      <c r="AJ89" s="201">
        <v>201756</v>
      </c>
      <c r="AK89" s="201"/>
      <c r="AL89" s="201">
        <f aca="true" t="shared" si="46" ref="AL89:AL122">AB89+AK89</f>
        <v>356720</v>
      </c>
      <c r="AM89" s="201">
        <f aca="true" t="shared" si="47" ref="AM89:AM122">F89+P89+Z89+AJ89-AL89</f>
        <v>429920</v>
      </c>
      <c r="AN89" s="147"/>
      <c r="AO89" s="147"/>
      <c r="AP89" s="147"/>
      <c r="AQ89" s="147">
        <f t="shared" si="40"/>
        <v>0</v>
      </c>
      <c r="AR89" s="147"/>
      <c r="AS89" s="201">
        <v>116</v>
      </c>
      <c r="AT89" s="201">
        <v>199419</v>
      </c>
      <c r="AU89" s="201">
        <v>59825</v>
      </c>
      <c r="AV89" s="201">
        <f aca="true" t="shared" si="48" ref="AV89:AV122">AL89+AU89</f>
        <v>416545</v>
      </c>
      <c r="AW89" s="201">
        <f aca="true" t="shared" si="49" ref="AW89:AW122">F89+P89+Z89+AJ89+AT89-AV89</f>
        <v>569514</v>
      </c>
      <c r="AX89" s="147"/>
      <c r="AY89" s="147"/>
      <c r="AZ89" s="147"/>
      <c r="BA89" s="147"/>
      <c r="BB89" s="147"/>
      <c r="BC89" s="201">
        <v>116</v>
      </c>
      <c r="BD89" s="201">
        <v>199419</v>
      </c>
      <c r="BE89" s="201"/>
      <c r="BF89" s="201">
        <f aca="true" t="shared" si="50" ref="BF89:BF122">AV89+BE89</f>
        <v>416545</v>
      </c>
      <c r="BG89" s="201">
        <f aca="true" t="shared" si="51" ref="BG89:BG122">F89+P89+Z89+BH89+AJ89+AT89+BD89-BF89</f>
        <v>768933</v>
      </c>
      <c r="BH89" s="147"/>
      <c r="BI89" s="147"/>
      <c r="BJ89" s="147"/>
      <c r="BK89" s="147"/>
      <c r="BL89" s="147"/>
      <c r="BM89" s="201">
        <v>116</v>
      </c>
      <c r="BN89" s="201">
        <v>199419</v>
      </c>
      <c r="BO89" s="201"/>
      <c r="BP89" s="201">
        <f aca="true" t="shared" si="52" ref="BP89:BP122">BF89+BO89</f>
        <v>416545</v>
      </c>
      <c r="BQ89" s="201">
        <f aca="true" t="shared" si="53" ref="BQ89:BQ122">F89+P89+Z89+AJ89+AT89+BD89+BN89-BP89</f>
        <v>968352</v>
      </c>
      <c r="BR89" s="147"/>
      <c r="BS89" s="147"/>
      <c r="BT89" s="147"/>
      <c r="BU89" s="147"/>
      <c r="BV89" s="147"/>
      <c r="BW89" s="201"/>
      <c r="BX89" s="201"/>
      <c r="BY89" s="201"/>
      <c r="BZ89" s="201">
        <f aca="true" t="shared" si="54" ref="BZ89:BZ122">BP89+BY89</f>
        <v>416545</v>
      </c>
      <c r="CA89" s="201">
        <f aca="true" t="shared" si="55" ref="CA89:CA122">F89+P89+Z89+AJ89+AT89+BD89+BN89+BX89-BZ89</f>
        <v>968352</v>
      </c>
      <c r="CB89" s="147"/>
      <c r="CC89" s="147"/>
      <c r="CD89" s="147"/>
      <c r="CE89" s="147"/>
      <c r="CF89" s="147"/>
      <c r="CG89" s="201"/>
      <c r="CH89" s="201"/>
      <c r="CI89" s="201"/>
      <c r="CJ89" s="201">
        <f aca="true" t="shared" si="56" ref="CJ89:CJ122">BZ89+CI89</f>
        <v>416545</v>
      </c>
      <c r="CK89" s="201">
        <f aca="true" t="shared" si="57" ref="CK89:CK122">F89+P89+Z89+AJ89+AT89+BD89+BN89+BX89+CH89-CJ89</f>
        <v>968352</v>
      </c>
      <c r="CL89" s="147"/>
      <c r="CM89" s="147"/>
      <c r="CN89" s="147"/>
      <c r="CO89" s="147"/>
      <c r="CP89" s="147"/>
      <c r="CQ89" s="201"/>
      <c r="CR89" s="201"/>
      <c r="CS89" s="201"/>
      <c r="CT89" s="201">
        <f aca="true" t="shared" si="58" ref="CT89:CT122">CJ89+CS89</f>
        <v>416545</v>
      </c>
      <c r="CU89" s="201">
        <f aca="true" t="shared" si="59" ref="CU89:CU122">F89+P89+Z89+AJ89+AT89+BD89+BN89+BX89+CH89+CR89-CT89</f>
        <v>968352</v>
      </c>
      <c r="CV89" s="147"/>
      <c r="CW89" s="147"/>
      <c r="CX89" s="147"/>
      <c r="CY89" s="147"/>
      <c r="CZ89" s="147"/>
      <c r="DA89" s="201"/>
      <c r="DB89" s="201"/>
      <c r="DC89" s="201"/>
      <c r="DD89" s="201">
        <f aca="true" t="shared" si="60" ref="DD89:DD122">CT89+DC89</f>
        <v>416545</v>
      </c>
      <c r="DE89" s="201">
        <f aca="true" t="shared" si="61" ref="DE89:DE122">F89+P89+Z89+AJ89+AT89+BD89+BN89+BX89+CH89+CR89+DB89-DD89</f>
        <v>968352</v>
      </c>
      <c r="DF89" s="147"/>
      <c r="DG89" s="147"/>
      <c r="DH89" s="147"/>
      <c r="DI89" s="147"/>
      <c r="DJ89" s="147"/>
      <c r="DK89" s="201"/>
      <c r="DL89" s="201"/>
      <c r="DM89" s="201"/>
      <c r="DN89" s="201">
        <f aca="true" t="shared" si="62" ref="DN89:DN122">DD89+DM89</f>
        <v>416545</v>
      </c>
      <c r="DO89" s="201">
        <f aca="true" t="shared" si="63" ref="DO89:DO122">F89+P89+Z89+AJ89+AT89+BD89+BN89+BX89+CH89+CR89+DB89+DL89-DN89</f>
        <v>968352</v>
      </c>
      <c r="DP89" s="147"/>
      <c r="DQ89" s="147"/>
      <c r="DR89" s="147"/>
      <c r="DS89" s="147"/>
      <c r="DT89" s="147"/>
      <c r="DU89" s="201">
        <f aca="true" t="shared" si="64" ref="DU89:DU122">MAX(E89,O89,Y89,AI89,AS89,BC89,BM89,BW89,CG89,CQ89,DA89,DK89)</f>
        <v>116</v>
      </c>
      <c r="DV89" s="201">
        <f aca="true" t="shared" si="65" ref="DV89:DV122">F89+P89+Z89+AJ89+AT89+BD89+BN89+BX89+CH89+CR89+DB89+DL89</f>
        <v>1384897</v>
      </c>
      <c r="DW89" s="201">
        <f aca="true" t="shared" si="66" ref="DW89:DW122">DN89</f>
        <v>416545</v>
      </c>
      <c r="DX89" s="201">
        <f aca="true" t="shared" si="67" ref="DX89:DX122">DO89</f>
        <v>968352</v>
      </c>
      <c r="DY89" s="147">
        <f aca="true" t="shared" si="68" ref="DY89:DY122">MAX(J89,T89,AD89,AN89,AX89,BH89,BR89,CB89,CL89,CV89,DF89,DP89)</f>
        <v>83</v>
      </c>
      <c r="DZ89" s="147">
        <f aca="true" t="shared" si="69" ref="DZ89:DZ122">K89+U89+AE89+AO89+AY89+BI89+BS89+CC89+CM89+CW89+DG89+DQ89</f>
        <v>87150</v>
      </c>
      <c r="EA89" s="147">
        <f aca="true" t="shared" si="70" ref="EA89:EA122">AG89</f>
        <v>0</v>
      </c>
      <c r="EB89" s="147">
        <f aca="true" t="shared" si="71" ref="EB89:EB122">DZ89-EA89</f>
        <v>87150</v>
      </c>
    </row>
    <row r="90" spans="1:132" ht="12.75">
      <c r="A90" s="169">
        <v>57</v>
      </c>
      <c r="B90" s="176" t="s">
        <v>122</v>
      </c>
      <c r="C90" s="176">
        <v>201106.8</v>
      </c>
      <c r="D90" s="176">
        <v>122840</v>
      </c>
      <c r="E90" s="201">
        <v>22</v>
      </c>
      <c r="F90" s="201">
        <v>12600</v>
      </c>
      <c r="G90" s="201">
        <v>10000</v>
      </c>
      <c r="H90" s="201">
        <v>10000</v>
      </c>
      <c r="I90" s="201">
        <v>2600</v>
      </c>
      <c r="J90" s="147">
        <v>7</v>
      </c>
      <c r="K90" s="147">
        <v>2450</v>
      </c>
      <c r="L90" s="147">
        <v>2450</v>
      </c>
      <c r="M90" s="147">
        <v>2450</v>
      </c>
      <c r="N90" s="147"/>
      <c r="O90" s="201">
        <v>24</v>
      </c>
      <c r="P90" s="201">
        <v>17895</v>
      </c>
      <c r="Q90" s="201">
        <v>6900</v>
      </c>
      <c r="R90" s="201">
        <v>16900</v>
      </c>
      <c r="S90" s="201">
        <v>13595</v>
      </c>
      <c r="T90" s="147">
        <v>7</v>
      </c>
      <c r="U90" s="147">
        <v>2450</v>
      </c>
      <c r="V90" s="147">
        <v>2450</v>
      </c>
      <c r="W90" s="147">
        <v>4900</v>
      </c>
      <c r="X90" s="147"/>
      <c r="Y90" s="201">
        <v>24</v>
      </c>
      <c r="Z90" s="201">
        <v>17895</v>
      </c>
      <c r="AA90" s="201"/>
      <c r="AB90" s="201">
        <f t="shared" si="41"/>
        <v>16900</v>
      </c>
      <c r="AC90" s="201">
        <f t="shared" si="42"/>
        <v>31490</v>
      </c>
      <c r="AD90" s="147"/>
      <c r="AE90" s="147">
        <f t="shared" si="43"/>
        <v>0</v>
      </c>
      <c r="AF90" s="147"/>
      <c r="AG90" s="147">
        <f t="shared" si="44"/>
        <v>4900</v>
      </c>
      <c r="AH90" s="147">
        <f t="shared" si="45"/>
        <v>0</v>
      </c>
      <c r="AI90" s="201">
        <v>24</v>
      </c>
      <c r="AJ90" s="201">
        <v>17895</v>
      </c>
      <c r="AK90" s="201">
        <v>15000</v>
      </c>
      <c r="AL90" s="201">
        <f t="shared" si="46"/>
        <v>31900</v>
      </c>
      <c r="AM90" s="201">
        <f t="shared" si="47"/>
        <v>34385</v>
      </c>
      <c r="AN90" s="147"/>
      <c r="AO90" s="147"/>
      <c r="AP90" s="147"/>
      <c r="AQ90" s="147">
        <f t="shared" si="40"/>
        <v>4900</v>
      </c>
      <c r="AR90" s="147"/>
      <c r="AS90" s="201">
        <v>24</v>
      </c>
      <c r="AT90" s="201">
        <v>17369</v>
      </c>
      <c r="AU90" s="201">
        <v>17369</v>
      </c>
      <c r="AV90" s="201">
        <f t="shared" si="48"/>
        <v>49269</v>
      </c>
      <c r="AW90" s="201">
        <f t="shared" si="49"/>
        <v>34385</v>
      </c>
      <c r="AX90" s="147"/>
      <c r="AY90" s="147"/>
      <c r="AZ90" s="147"/>
      <c r="BA90" s="147"/>
      <c r="BB90" s="147"/>
      <c r="BC90" s="201">
        <v>25</v>
      </c>
      <c r="BD90" s="201">
        <v>16933</v>
      </c>
      <c r="BE90" s="201">
        <v>16933</v>
      </c>
      <c r="BF90" s="201">
        <f t="shared" si="50"/>
        <v>66202</v>
      </c>
      <c r="BG90" s="201">
        <f t="shared" si="51"/>
        <v>34385</v>
      </c>
      <c r="BH90" s="147"/>
      <c r="BI90" s="147"/>
      <c r="BJ90" s="147"/>
      <c r="BK90" s="147"/>
      <c r="BL90" s="147"/>
      <c r="BM90" s="201">
        <v>24</v>
      </c>
      <c r="BN90" s="201">
        <v>16233</v>
      </c>
      <c r="BO90" s="201">
        <v>13906</v>
      </c>
      <c r="BP90" s="201">
        <f t="shared" si="52"/>
        <v>80108</v>
      </c>
      <c r="BQ90" s="201">
        <f t="shared" si="53"/>
        <v>36712</v>
      </c>
      <c r="BR90" s="147"/>
      <c r="BS90" s="147"/>
      <c r="BT90" s="147"/>
      <c r="BU90" s="147"/>
      <c r="BV90" s="147"/>
      <c r="BW90" s="201"/>
      <c r="BX90" s="201"/>
      <c r="BY90" s="201"/>
      <c r="BZ90" s="201">
        <f t="shared" si="54"/>
        <v>80108</v>
      </c>
      <c r="CA90" s="201">
        <f t="shared" si="55"/>
        <v>36712</v>
      </c>
      <c r="CB90" s="147"/>
      <c r="CC90" s="147"/>
      <c r="CD90" s="147"/>
      <c r="CE90" s="147"/>
      <c r="CF90" s="147"/>
      <c r="CG90" s="201"/>
      <c r="CH90" s="201"/>
      <c r="CI90" s="201"/>
      <c r="CJ90" s="201">
        <f t="shared" si="56"/>
        <v>80108</v>
      </c>
      <c r="CK90" s="201">
        <f t="shared" si="57"/>
        <v>36712</v>
      </c>
      <c r="CL90" s="147"/>
      <c r="CM90" s="147"/>
      <c r="CN90" s="147"/>
      <c r="CO90" s="147"/>
      <c r="CP90" s="147"/>
      <c r="CQ90" s="201"/>
      <c r="CR90" s="201"/>
      <c r="CS90" s="201"/>
      <c r="CT90" s="201">
        <f t="shared" si="58"/>
        <v>80108</v>
      </c>
      <c r="CU90" s="201">
        <f t="shared" si="59"/>
        <v>36712</v>
      </c>
      <c r="CV90" s="147"/>
      <c r="CW90" s="147"/>
      <c r="CX90" s="147"/>
      <c r="CY90" s="147"/>
      <c r="CZ90" s="147"/>
      <c r="DA90" s="201"/>
      <c r="DB90" s="201"/>
      <c r="DC90" s="201"/>
      <c r="DD90" s="201">
        <f t="shared" si="60"/>
        <v>80108</v>
      </c>
      <c r="DE90" s="201">
        <f t="shared" si="61"/>
        <v>36712</v>
      </c>
      <c r="DF90" s="147"/>
      <c r="DG90" s="147"/>
      <c r="DH90" s="147"/>
      <c r="DI90" s="147"/>
      <c r="DJ90" s="147"/>
      <c r="DK90" s="201"/>
      <c r="DL90" s="201"/>
      <c r="DM90" s="201"/>
      <c r="DN90" s="201">
        <f t="shared" si="62"/>
        <v>80108</v>
      </c>
      <c r="DO90" s="201">
        <f t="shared" si="63"/>
        <v>36712</v>
      </c>
      <c r="DP90" s="147"/>
      <c r="DQ90" s="147"/>
      <c r="DR90" s="147"/>
      <c r="DS90" s="147"/>
      <c r="DT90" s="147"/>
      <c r="DU90" s="201">
        <f t="shared" si="64"/>
        <v>25</v>
      </c>
      <c r="DV90" s="201">
        <f t="shared" si="65"/>
        <v>116820</v>
      </c>
      <c r="DW90" s="201">
        <f t="shared" si="66"/>
        <v>80108</v>
      </c>
      <c r="DX90" s="201">
        <f t="shared" si="67"/>
        <v>36712</v>
      </c>
      <c r="DY90" s="147">
        <f t="shared" si="68"/>
        <v>7</v>
      </c>
      <c r="DZ90" s="147">
        <f t="shared" si="69"/>
        <v>4900</v>
      </c>
      <c r="EA90" s="147">
        <f t="shared" si="70"/>
        <v>4900</v>
      </c>
      <c r="EB90" s="147">
        <f t="shared" si="71"/>
        <v>0</v>
      </c>
    </row>
    <row r="91" spans="1:132" ht="12.75">
      <c r="A91" s="169">
        <v>58</v>
      </c>
      <c r="B91" s="176" t="s">
        <v>123</v>
      </c>
      <c r="C91" s="176">
        <v>1114173.6</v>
      </c>
      <c r="D91" s="176">
        <v>231729</v>
      </c>
      <c r="E91" s="201">
        <v>112</v>
      </c>
      <c r="F91" s="201">
        <v>111129</v>
      </c>
      <c r="G91" s="201"/>
      <c r="H91" s="201"/>
      <c r="I91" s="201">
        <v>111129</v>
      </c>
      <c r="J91" s="147">
        <v>60</v>
      </c>
      <c r="K91" s="147">
        <v>21000</v>
      </c>
      <c r="L91" s="147">
        <v>21000</v>
      </c>
      <c r="M91" s="147">
        <v>21000</v>
      </c>
      <c r="N91" s="147"/>
      <c r="O91" s="201">
        <v>112</v>
      </c>
      <c r="P91" s="201">
        <v>111129</v>
      </c>
      <c r="Q91" s="201">
        <v>70433</v>
      </c>
      <c r="R91" s="201">
        <v>70433</v>
      </c>
      <c r="S91" s="201">
        <v>151825</v>
      </c>
      <c r="T91" s="147">
        <v>60</v>
      </c>
      <c r="U91" s="147">
        <v>21000</v>
      </c>
      <c r="V91" s="147">
        <v>21000</v>
      </c>
      <c r="W91" s="147">
        <v>42000</v>
      </c>
      <c r="X91" s="147"/>
      <c r="Y91" s="201">
        <v>112</v>
      </c>
      <c r="Z91" s="201">
        <v>111129</v>
      </c>
      <c r="AA91" s="201"/>
      <c r="AB91" s="201">
        <f t="shared" si="41"/>
        <v>70433</v>
      </c>
      <c r="AC91" s="201">
        <f t="shared" si="42"/>
        <v>262954</v>
      </c>
      <c r="AD91" s="147">
        <v>60</v>
      </c>
      <c r="AE91" s="147">
        <f t="shared" si="43"/>
        <v>21000</v>
      </c>
      <c r="AF91" s="147">
        <v>21000</v>
      </c>
      <c r="AG91" s="147">
        <f t="shared" si="44"/>
        <v>63000</v>
      </c>
      <c r="AH91" s="147">
        <f t="shared" si="45"/>
        <v>0</v>
      </c>
      <c r="AI91" s="201">
        <v>121</v>
      </c>
      <c r="AJ91" s="201">
        <v>46235</v>
      </c>
      <c r="AK91" s="201"/>
      <c r="AL91" s="201">
        <f t="shared" si="46"/>
        <v>70433</v>
      </c>
      <c r="AM91" s="201">
        <f t="shared" si="47"/>
        <v>309189</v>
      </c>
      <c r="AN91" s="147">
        <v>60</v>
      </c>
      <c r="AO91" s="147"/>
      <c r="AP91" s="147"/>
      <c r="AQ91" s="147">
        <f t="shared" si="40"/>
        <v>63000</v>
      </c>
      <c r="AR91" s="147"/>
      <c r="AS91" s="201">
        <v>121</v>
      </c>
      <c r="AT91" s="201">
        <v>46235</v>
      </c>
      <c r="AU91" s="201">
        <v>70432</v>
      </c>
      <c r="AV91" s="201">
        <f t="shared" si="48"/>
        <v>140865</v>
      </c>
      <c r="AW91" s="201">
        <f t="shared" si="49"/>
        <v>284992</v>
      </c>
      <c r="AX91" s="147"/>
      <c r="AY91" s="147"/>
      <c r="AZ91" s="147"/>
      <c r="BA91" s="147"/>
      <c r="BB91" s="147"/>
      <c r="BC91" s="201">
        <v>126</v>
      </c>
      <c r="BD91" s="201">
        <v>91413</v>
      </c>
      <c r="BE91" s="201"/>
      <c r="BF91" s="201">
        <f t="shared" si="50"/>
        <v>140865</v>
      </c>
      <c r="BG91" s="201">
        <f t="shared" si="51"/>
        <v>376405</v>
      </c>
      <c r="BH91" s="147"/>
      <c r="BI91" s="147"/>
      <c r="BJ91" s="147"/>
      <c r="BK91" s="147"/>
      <c r="BL91" s="147"/>
      <c r="BM91" s="201">
        <v>126</v>
      </c>
      <c r="BN91" s="201">
        <v>468916</v>
      </c>
      <c r="BO91" s="201"/>
      <c r="BP91" s="201">
        <f t="shared" si="52"/>
        <v>140865</v>
      </c>
      <c r="BQ91" s="201">
        <f t="shared" si="53"/>
        <v>845321</v>
      </c>
      <c r="BR91" s="147"/>
      <c r="BS91" s="147"/>
      <c r="BT91" s="147"/>
      <c r="BU91" s="147"/>
      <c r="BV91" s="147"/>
      <c r="BW91" s="201"/>
      <c r="BX91" s="201"/>
      <c r="BY91" s="201"/>
      <c r="BZ91" s="201">
        <f t="shared" si="54"/>
        <v>140865</v>
      </c>
      <c r="CA91" s="201">
        <f t="shared" si="55"/>
        <v>845321</v>
      </c>
      <c r="CB91" s="147"/>
      <c r="CC91" s="147"/>
      <c r="CD91" s="147"/>
      <c r="CE91" s="147"/>
      <c r="CF91" s="147"/>
      <c r="CG91" s="201"/>
      <c r="CH91" s="201"/>
      <c r="CI91" s="201"/>
      <c r="CJ91" s="201">
        <f t="shared" si="56"/>
        <v>140865</v>
      </c>
      <c r="CK91" s="201">
        <f t="shared" si="57"/>
        <v>845321</v>
      </c>
      <c r="CL91" s="147"/>
      <c r="CM91" s="147"/>
      <c r="CN91" s="147"/>
      <c r="CO91" s="147"/>
      <c r="CP91" s="147"/>
      <c r="CQ91" s="201"/>
      <c r="CR91" s="201"/>
      <c r="CS91" s="201"/>
      <c r="CT91" s="201">
        <f t="shared" si="58"/>
        <v>140865</v>
      </c>
      <c r="CU91" s="201">
        <f t="shared" si="59"/>
        <v>845321</v>
      </c>
      <c r="CV91" s="147"/>
      <c r="CW91" s="147"/>
      <c r="CX91" s="147"/>
      <c r="CY91" s="147"/>
      <c r="CZ91" s="147"/>
      <c r="DA91" s="201"/>
      <c r="DB91" s="201"/>
      <c r="DC91" s="201"/>
      <c r="DD91" s="201">
        <f t="shared" si="60"/>
        <v>140865</v>
      </c>
      <c r="DE91" s="201">
        <f t="shared" si="61"/>
        <v>845321</v>
      </c>
      <c r="DF91" s="147"/>
      <c r="DG91" s="147"/>
      <c r="DH91" s="147"/>
      <c r="DI91" s="147"/>
      <c r="DJ91" s="147"/>
      <c r="DK91" s="201"/>
      <c r="DL91" s="201"/>
      <c r="DM91" s="201"/>
      <c r="DN91" s="201">
        <f t="shared" si="62"/>
        <v>140865</v>
      </c>
      <c r="DO91" s="201">
        <f t="shared" si="63"/>
        <v>845321</v>
      </c>
      <c r="DP91" s="147"/>
      <c r="DQ91" s="147"/>
      <c r="DR91" s="147"/>
      <c r="DS91" s="147"/>
      <c r="DT91" s="147"/>
      <c r="DU91" s="201">
        <f t="shared" si="64"/>
        <v>126</v>
      </c>
      <c r="DV91" s="201">
        <f t="shared" si="65"/>
        <v>986186</v>
      </c>
      <c r="DW91" s="201">
        <f t="shared" si="66"/>
        <v>140865</v>
      </c>
      <c r="DX91" s="201">
        <f t="shared" si="67"/>
        <v>845321</v>
      </c>
      <c r="DY91" s="147">
        <f t="shared" si="68"/>
        <v>60</v>
      </c>
      <c r="DZ91" s="147">
        <f t="shared" si="69"/>
        <v>63000</v>
      </c>
      <c r="EA91" s="147">
        <f t="shared" si="70"/>
        <v>63000</v>
      </c>
      <c r="EB91" s="147">
        <f t="shared" si="71"/>
        <v>0</v>
      </c>
    </row>
    <row r="92" spans="1:132" ht="12.75">
      <c r="A92" s="169">
        <v>59</v>
      </c>
      <c r="B92" s="176" t="s">
        <v>124</v>
      </c>
      <c r="C92" s="176">
        <v>433483</v>
      </c>
      <c r="D92" s="176">
        <v>120411</v>
      </c>
      <c r="E92" s="201">
        <v>49</v>
      </c>
      <c r="F92" s="201">
        <v>67312</v>
      </c>
      <c r="G92" s="201">
        <v>44241</v>
      </c>
      <c r="H92" s="201">
        <v>44241</v>
      </c>
      <c r="I92" s="201">
        <v>23071</v>
      </c>
      <c r="J92" s="147">
        <v>51</v>
      </c>
      <c r="K92" s="147">
        <v>17850</v>
      </c>
      <c r="L92" s="147">
        <v>17850</v>
      </c>
      <c r="M92" s="147">
        <v>17850</v>
      </c>
      <c r="N92" s="147"/>
      <c r="O92" s="201">
        <v>51</v>
      </c>
      <c r="P92" s="201">
        <v>72506</v>
      </c>
      <c r="Q92" s="201">
        <v>10500</v>
      </c>
      <c r="R92" s="201">
        <v>10500</v>
      </c>
      <c r="S92" s="201">
        <v>85077</v>
      </c>
      <c r="T92" s="147">
        <v>51</v>
      </c>
      <c r="U92" s="147">
        <v>17850</v>
      </c>
      <c r="V92" s="147">
        <v>17850</v>
      </c>
      <c r="W92" s="147">
        <v>35700</v>
      </c>
      <c r="X92" s="147"/>
      <c r="Y92" s="201">
        <v>51</v>
      </c>
      <c r="Z92" s="201">
        <v>72506</v>
      </c>
      <c r="AA92" s="201">
        <v>10500</v>
      </c>
      <c r="AB92" s="201">
        <f t="shared" si="41"/>
        <v>21000</v>
      </c>
      <c r="AC92" s="201">
        <f t="shared" si="42"/>
        <v>191324</v>
      </c>
      <c r="AD92" s="147">
        <v>51</v>
      </c>
      <c r="AE92" s="147">
        <f t="shared" si="43"/>
        <v>17850</v>
      </c>
      <c r="AF92" s="147">
        <v>17850</v>
      </c>
      <c r="AG92" s="147">
        <f t="shared" si="44"/>
        <v>53550</v>
      </c>
      <c r="AH92" s="147">
        <f t="shared" si="45"/>
        <v>0</v>
      </c>
      <c r="AI92" s="201">
        <v>51</v>
      </c>
      <c r="AJ92" s="201">
        <v>72506</v>
      </c>
      <c r="AK92" s="201">
        <v>10300</v>
      </c>
      <c r="AL92" s="201">
        <f t="shared" si="46"/>
        <v>31300</v>
      </c>
      <c r="AM92" s="201">
        <f t="shared" si="47"/>
        <v>253530</v>
      </c>
      <c r="AN92" s="147"/>
      <c r="AO92" s="147"/>
      <c r="AP92" s="147"/>
      <c r="AQ92" s="147">
        <f t="shared" si="40"/>
        <v>53550</v>
      </c>
      <c r="AR92" s="147"/>
      <c r="AS92" s="201">
        <v>48</v>
      </c>
      <c r="AT92" s="201">
        <v>67004</v>
      </c>
      <c r="AU92" s="201">
        <v>10300</v>
      </c>
      <c r="AV92" s="201">
        <f t="shared" si="48"/>
        <v>41600</v>
      </c>
      <c r="AW92" s="201">
        <f t="shared" si="49"/>
        <v>310234</v>
      </c>
      <c r="AX92" s="147"/>
      <c r="AY92" s="147"/>
      <c r="AZ92" s="147"/>
      <c r="BA92" s="147"/>
      <c r="BB92" s="147"/>
      <c r="BC92" s="201">
        <v>48</v>
      </c>
      <c r="BD92" s="201">
        <v>65564</v>
      </c>
      <c r="BE92" s="201">
        <v>10300</v>
      </c>
      <c r="BF92" s="201">
        <f t="shared" si="50"/>
        <v>51900</v>
      </c>
      <c r="BG92" s="201">
        <f t="shared" si="51"/>
        <v>365498</v>
      </c>
      <c r="BH92" s="147"/>
      <c r="BI92" s="147"/>
      <c r="BJ92" s="147"/>
      <c r="BK92" s="147"/>
      <c r="BL92" s="147"/>
      <c r="BM92" s="201">
        <v>48</v>
      </c>
      <c r="BN92" s="201">
        <v>57199</v>
      </c>
      <c r="BO92" s="201">
        <v>10500</v>
      </c>
      <c r="BP92" s="201">
        <f t="shared" si="52"/>
        <v>62400</v>
      </c>
      <c r="BQ92" s="201">
        <f t="shared" si="53"/>
        <v>412197</v>
      </c>
      <c r="BR92" s="147"/>
      <c r="BS92" s="147"/>
      <c r="BT92" s="147"/>
      <c r="BU92" s="147"/>
      <c r="BV92" s="147"/>
      <c r="BW92" s="201"/>
      <c r="BX92" s="201"/>
      <c r="BY92" s="201"/>
      <c r="BZ92" s="201">
        <f t="shared" si="54"/>
        <v>62400</v>
      </c>
      <c r="CA92" s="201">
        <f t="shared" si="55"/>
        <v>412197</v>
      </c>
      <c r="CB92" s="147"/>
      <c r="CC92" s="147"/>
      <c r="CD92" s="147"/>
      <c r="CE92" s="147"/>
      <c r="CF92" s="147"/>
      <c r="CG92" s="201"/>
      <c r="CH92" s="201"/>
      <c r="CI92" s="201"/>
      <c r="CJ92" s="201">
        <f t="shared" si="56"/>
        <v>62400</v>
      </c>
      <c r="CK92" s="201">
        <f t="shared" si="57"/>
        <v>412197</v>
      </c>
      <c r="CL92" s="147"/>
      <c r="CM92" s="147"/>
      <c r="CN92" s="147"/>
      <c r="CO92" s="147"/>
      <c r="CP92" s="147"/>
      <c r="CQ92" s="201"/>
      <c r="CR92" s="201"/>
      <c r="CS92" s="201"/>
      <c r="CT92" s="201">
        <f t="shared" si="58"/>
        <v>62400</v>
      </c>
      <c r="CU92" s="201">
        <f t="shared" si="59"/>
        <v>412197</v>
      </c>
      <c r="CV92" s="147"/>
      <c r="CW92" s="147"/>
      <c r="CX92" s="147"/>
      <c r="CY92" s="147"/>
      <c r="CZ92" s="147"/>
      <c r="DA92" s="201"/>
      <c r="DB92" s="201"/>
      <c r="DC92" s="201"/>
      <c r="DD92" s="201">
        <f t="shared" si="60"/>
        <v>62400</v>
      </c>
      <c r="DE92" s="201">
        <f t="shared" si="61"/>
        <v>412197</v>
      </c>
      <c r="DF92" s="147"/>
      <c r="DG92" s="147"/>
      <c r="DH92" s="147"/>
      <c r="DI92" s="147"/>
      <c r="DJ92" s="147"/>
      <c r="DK92" s="201"/>
      <c r="DL92" s="201"/>
      <c r="DM92" s="201"/>
      <c r="DN92" s="201">
        <f t="shared" si="62"/>
        <v>62400</v>
      </c>
      <c r="DO92" s="201">
        <f t="shared" si="63"/>
        <v>412197</v>
      </c>
      <c r="DP92" s="147"/>
      <c r="DQ92" s="147"/>
      <c r="DR92" s="147"/>
      <c r="DS92" s="147"/>
      <c r="DT92" s="147"/>
      <c r="DU92" s="201">
        <f t="shared" si="64"/>
        <v>51</v>
      </c>
      <c r="DV92" s="201">
        <f t="shared" si="65"/>
        <v>474597</v>
      </c>
      <c r="DW92" s="201">
        <f t="shared" si="66"/>
        <v>62400</v>
      </c>
      <c r="DX92" s="201">
        <f t="shared" si="67"/>
        <v>412197</v>
      </c>
      <c r="DY92" s="147">
        <f t="shared" si="68"/>
        <v>51</v>
      </c>
      <c r="DZ92" s="147">
        <f t="shared" si="69"/>
        <v>53550</v>
      </c>
      <c r="EA92" s="147">
        <f t="shared" si="70"/>
        <v>53550</v>
      </c>
      <c r="EB92" s="147">
        <f t="shared" si="71"/>
        <v>0</v>
      </c>
    </row>
    <row r="93" spans="1:132" ht="12.75">
      <c r="A93" s="169">
        <v>60</v>
      </c>
      <c r="B93" s="176" t="s">
        <v>125</v>
      </c>
      <c r="C93" s="176">
        <v>2880748.6</v>
      </c>
      <c r="D93" s="176">
        <v>692220</v>
      </c>
      <c r="E93" s="201">
        <v>187</v>
      </c>
      <c r="F93" s="201">
        <v>252454</v>
      </c>
      <c r="G93" s="201"/>
      <c r="H93" s="201"/>
      <c r="I93" s="201">
        <v>252454</v>
      </c>
      <c r="J93" s="147">
        <v>155</v>
      </c>
      <c r="K93" s="147">
        <v>54250</v>
      </c>
      <c r="L93" s="147">
        <v>54250</v>
      </c>
      <c r="M93" s="147">
        <v>54250</v>
      </c>
      <c r="N93" s="147"/>
      <c r="O93" s="201">
        <v>156</v>
      </c>
      <c r="P93" s="201">
        <v>261605</v>
      </c>
      <c r="Q93" s="201"/>
      <c r="R93" s="201"/>
      <c r="S93" s="201">
        <v>514059</v>
      </c>
      <c r="T93" s="147">
        <v>155</v>
      </c>
      <c r="U93" s="147">
        <v>54250</v>
      </c>
      <c r="V93" s="147">
        <v>54250</v>
      </c>
      <c r="W93" s="147">
        <v>108500</v>
      </c>
      <c r="X93" s="147"/>
      <c r="Y93" s="201">
        <v>173</v>
      </c>
      <c r="Z93" s="201">
        <v>284934</v>
      </c>
      <c r="AA93" s="201">
        <v>284934</v>
      </c>
      <c r="AB93" s="201">
        <f t="shared" si="41"/>
        <v>284934</v>
      </c>
      <c r="AC93" s="201">
        <f t="shared" si="42"/>
        <v>514059</v>
      </c>
      <c r="AD93" s="147">
        <v>172</v>
      </c>
      <c r="AE93" s="147">
        <f t="shared" si="43"/>
        <v>60200</v>
      </c>
      <c r="AF93" s="147">
        <v>60200</v>
      </c>
      <c r="AG93" s="147">
        <f t="shared" si="44"/>
        <v>168700</v>
      </c>
      <c r="AH93" s="147">
        <f t="shared" si="45"/>
        <v>0</v>
      </c>
      <c r="AI93" s="201">
        <v>181</v>
      </c>
      <c r="AJ93" s="201">
        <v>295939</v>
      </c>
      <c r="AK93" s="201"/>
      <c r="AL93" s="201">
        <f t="shared" si="46"/>
        <v>284934</v>
      </c>
      <c r="AM93" s="201">
        <f t="shared" si="47"/>
        <v>809998</v>
      </c>
      <c r="AN93" s="147"/>
      <c r="AO93" s="147"/>
      <c r="AP93" s="147"/>
      <c r="AQ93" s="147">
        <f t="shared" si="40"/>
        <v>168700</v>
      </c>
      <c r="AR93" s="147"/>
      <c r="AS93" s="201">
        <v>184</v>
      </c>
      <c r="AT93" s="201">
        <v>303492</v>
      </c>
      <c r="AU93" s="201"/>
      <c r="AV93" s="201">
        <f t="shared" si="48"/>
        <v>284934</v>
      </c>
      <c r="AW93" s="201">
        <f t="shared" si="49"/>
        <v>1113490</v>
      </c>
      <c r="AX93" s="147"/>
      <c r="AY93" s="147"/>
      <c r="AZ93" s="147"/>
      <c r="BA93" s="147"/>
      <c r="BB93" s="147"/>
      <c r="BC93" s="201">
        <v>173</v>
      </c>
      <c r="BD93" s="201">
        <v>284040</v>
      </c>
      <c r="BE93" s="201"/>
      <c r="BF93" s="201">
        <f t="shared" si="50"/>
        <v>284934</v>
      </c>
      <c r="BG93" s="201">
        <f t="shared" si="51"/>
        <v>1397530</v>
      </c>
      <c r="BH93" s="147"/>
      <c r="BI93" s="147"/>
      <c r="BJ93" s="147"/>
      <c r="BK93" s="147"/>
      <c r="BL93" s="147"/>
      <c r="BM93" s="201">
        <v>172</v>
      </c>
      <c r="BN93" s="201">
        <v>283001</v>
      </c>
      <c r="BO93" s="201"/>
      <c r="BP93" s="201">
        <f t="shared" si="52"/>
        <v>284934</v>
      </c>
      <c r="BQ93" s="201">
        <f t="shared" si="53"/>
        <v>1680531</v>
      </c>
      <c r="BR93" s="147"/>
      <c r="BS93" s="147"/>
      <c r="BT93" s="147"/>
      <c r="BU93" s="147"/>
      <c r="BV93" s="147"/>
      <c r="BW93" s="201"/>
      <c r="BX93" s="201"/>
      <c r="BY93" s="201"/>
      <c r="BZ93" s="201">
        <f t="shared" si="54"/>
        <v>284934</v>
      </c>
      <c r="CA93" s="201">
        <f t="shared" si="55"/>
        <v>1680531</v>
      </c>
      <c r="CB93" s="147"/>
      <c r="CC93" s="147"/>
      <c r="CD93" s="147"/>
      <c r="CE93" s="147"/>
      <c r="CF93" s="147"/>
      <c r="CG93" s="201"/>
      <c r="CH93" s="201"/>
      <c r="CI93" s="201"/>
      <c r="CJ93" s="201">
        <f t="shared" si="56"/>
        <v>284934</v>
      </c>
      <c r="CK93" s="201">
        <f t="shared" si="57"/>
        <v>1680531</v>
      </c>
      <c r="CL93" s="147"/>
      <c r="CM93" s="147"/>
      <c r="CN93" s="147"/>
      <c r="CO93" s="147"/>
      <c r="CP93" s="147"/>
      <c r="CQ93" s="201"/>
      <c r="CR93" s="201"/>
      <c r="CS93" s="201"/>
      <c r="CT93" s="201">
        <f t="shared" si="58"/>
        <v>284934</v>
      </c>
      <c r="CU93" s="201">
        <f t="shared" si="59"/>
        <v>1680531</v>
      </c>
      <c r="CV93" s="147"/>
      <c r="CW93" s="147"/>
      <c r="CX93" s="147"/>
      <c r="CY93" s="147"/>
      <c r="CZ93" s="147"/>
      <c r="DA93" s="201"/>
      <c r="DB93" s="201"/>
      <c r="DC93" s="201"/>
      <c r="DD93" s="201">
        <f t="shared" si="60"/>
        <v>284934</v>
      </c>
      <c r="DE93" s="201">
        <f t="shared" si="61"/>
        <v>1680531</v>
      </c>
      <c r="DF93" s="147"/>
      <c r="DG93" s="147"/>
      <c r="DH93" s="147"/>
      <c r="DI93" s="147"/>
      <c r="DJ93" s="147"/>
      <c r="DK93" s="201"/>
      <c r="DL93" s="201"/>
      <c r="DM93" s="201"/>
      <c r="DN93" s="201">
        <f t="shared" si="62"/>
        <v>284934</v>
      </c>
      <c r="DO93" s="201">
        <f t="shared" si="63"/>
        <v>1680531</v>
      </c>
      <c r="DP93" s="147"/>
      <c r="DQ93" s="147"/>
      <c r="DR93" s="147"/>
      <c r="DS93" s="147"/>
      <c r="DT93" s="147"/>
      <c r="DU93" s="201">
        <f t="shared" si="64"/>
        <v>187</v>
      </c>
      <c r="DV93" s="201">
        <f t="shared" si="65"/>
        <v>1965465</v>
      </c>
      <c r="DW93" s="201">
        <f t="shared" si="66"/>
        <v>284934</v>
      </c>
      <c r="DX93" s="201">
        <f t="shared" si="67"/>
        <v>1680531</v>
      </c>
      <c r="DY93" s="147">
        <f t="shared" si="68"/>
        <v>172</v>
      </c>
      <c r="DZ93" s="147">
        <f t="shared" si="69"/>
        <v>168700</v>
      </c>
      <c r="EA93" s="147">
        <f t="shared" si="70"/>
        <v>168700</v>
      </c>
      <c r="EB93" s="147">
        <f t="shared" si="71"/>
        <v>0</v>
      </c>
    </row>
    <row r="94" spans="1:132" ht="12.75">
      <c r="A94" s="169">
        <v>61</v>
      </c>
      <c r="B94" s="176" t="s">
        <v>126</v>
      </c>
      <c r="C94" s="176">
        <v>2054428.8</v>
      </c>
      <c r="D94" s="176">
        <v>296069</v>
      </c>
      <c r="E94" s="201">
        <v>142</v>
      </c>
      <c r="F94" s="201">
        <v>150038</v>
      </c>
      <c r="G94" s="201">
        <v>77351</v>
      </c>
      <c r="H94" s="201">
        <v>77351</v>
      </c>
      <c r="I94" s="201">
        <v>72687</v>
      </c>
      <c r="J94" s="147">
        <v>75</v>
      </c>
      <c r="K94" s="147">
        <v>26250</v>
      </c>
      <c r="L94" s="147">
        <v>18750</v>
      </c>
      <c r="M94" s="147">
        <v>18750</v>
      </c>
      <c r="N94" s="147">
        <v>7500</v>
      </c>
      <c r="O94" s="201">
        <v>142</v>
      </c>
      <c r="P94" s="201">
        <v>150038</v>
      </c>
      <c r="Q94" s="201"/>
      <c r="R94" s="201">
        <v>77351</v>
      </c>
      <c r="S94" s="201">
        <v>222725</v>
      </c>
      <c r="T94" s="147">
        <v>75</v>
      </c>
      <c r="U94" s="147">
        <v>26250</v>
      </c>
      <c r="V94" s="147"/>
      <c r="W94" s="147">
        <v>18750</v>
      </c>
      <c r="X94" s="147">
        <v>33750</v>
      </c>
      <c r="Y94" s="201">
        <v>142</v>
      </c>
      <c r="Z94" s="201">
        <v>150038</v>
      </c>
      <c r="AA94" s="201"/>
      <c r="AB94" s="201">
        <f t="shared" si="41"/>
        <v>77351</v>
      </c>
      <c r="AC94" s="201">
        <f t="shared" si="42"/>
        <v>372763</v>
      </c>
      <c r="AD94" s="147">
        <v>75</v>
      </c>
      <c r="AE94" s="147">
        <f t="shared" si="43"/>
        <v>26250</v>
      </c>
      <c r="AF94" s="147"/>
      <c r="AG94" s="147">
        <f t="shared" si="44"/>
        <v>18750</v>
      </c>
      <c r="AH94" s="147">
        <f t="shared" si="45"/>
        <v>60000</v>
      </c>
      <c r="AI94" s="201">
        <v>150</v>
      </c>
      <c r="AJ94" s="201">
        <v>198429</v>
      </c>
      <c r="AK94" s="201">
        <v>80000</v>
      </c>
      <c r="AL94" s="201">
        <f t="shared" si="46"/>
        <v>157351</v>
      </c>
      <c r="AM94" s="201">
        <f t="shared" si="47"/>
        <v>491192</v>
      </c>
      <c r="AN94" s="147">
        <v>80</v>
      </c>
      <c r="AO94" s="147"/>
      <c r="AP94" s="147"/>
      <c r="AQ94" s="147">
        <f t="shared" si="40"/>
        <v>18750</v>
      </c>
      <c r="AR94" s="147"/>
      <c r="AS94" s="201">
        <v>151</v>
      </c>
      <c r="AT94" s="201">
        <v>200482</v>
      </c>
      <c r="AU94" s="201">
        <v>96069</v>
      </c>
      <c r="AV94" s="201">
        <f t="shared" si="48"/>
        <v>253420</v>
      </c>
      <c r="AW94" s="201">
        <f t="shared" si="49"/>
        <v>595605</v>
      </c>
      <c r="AX94" s="147"/>
      <c r="AY94" s="147"/>
      <c r="AZ94" s="147"/>
      <c r="BA94" s="147"/>
      <c r="BB94" s="147"/>
      <c r="BC94" s="201">
        <v>150</v>
      </c>
      <c r="BD94" s="201">
        <v>197479</v>
      </c>
      <c r="BE94" s="201"/>
      <c r="BF94" s="201">
        <f t="shared" si="50"/>
        <v>253420</v>
      </c>
      <c r="BG94" s="201">
        <f t="shared" si="51"/>
        <v>793084</v>
      </c>
      <c r="BH94" s="147"/>
      <c r="BI94" s="147"/>
      <c r="BJ94" s="147"/>
      <c r="BK94" s="147"/>
      <c r="BL94" s="147"/>
      <c r="BM94" s="201">
        <v>150</v>
      </c>
      <c r="BN94" s="201">
        <v>200482</v>
      </c>
      <c r="BO94" s="201"/>
      <c r="BP94" s="201">
        <f t="shared" si="52"/>
        <v>253420</v>
      </c>
      <c r="BQ94" s="201">
        <f t="shared" si="53"/>
        <v>993566</v>
      </c>
      <c r="BR94" s="147"/>
      <c r="BS94" s="147"/>
      <c r="BT94" s="147"/>
      <c r="BU94" s="147"/>
      <c r="BV94" s="147"/>
      <c r="BW94" s="201"/>
      <c r="BX94" s="201"/>
      <c r="BY94" s="201"/>
      <c r="BZ94" s="201">
        <f t="shared" si="54"/>
        <v>253420</v>
      </c>
      <c r="CA94" s="201">
        <f t="shared" si="55"/>
        <v>993566</v>
      </c>
      <c r="CB94" s="147"/>
      <c r="CC94" s="147"/>
      <c r="CD94" s="147"/>
      <c r="CE94" s="147"/>
      <c r="CF94" s="147"/>
      <c r="CG94" s="201"/>
      <c r="CH94" s="201"/>
      <c r="CI94" s="201"/>
      <c r="CJ94" s="201">
        <f t="shared" si="56"/>
        <v>253420</v>
      </c>
      <c r="CK94" s="201">
        <f t="shared" si="57"/>
        <v>993566</v>
      </c>
      <c r="CL94" s="147"/>
      <c r="CM94" s="147"/>
      <c r="CN94" s="147"/>
      <c r="CO94" s="147"/>
      <c r="CP94" s="147"/>
      <c r="CQ94" s="201"/>
      <c r="CR94" s="201"/>
      <c r="CS94" s="201"/>
      <c r="CT94" s="201">
        <f t="shared" si="58"/>
        <v>253420</v>
      </c>
      <c r="CU94" s="201">
        <f t="shared" si="59"/>
        <v>993566</v>
      </c>
      <c r="CV94" s="147"/>
      <c r="CW94" s="147"/>
      <c r="CX94" s="147"/>
      <c r="CY94" s="147"/>
      <c r="CZ94" s="147"/>
      <c r="DA94" s="201"/>
      <c r="DB94" s="201"/>
      <c r="DC94" s="201"/>
      <c r="DD94" s="201">
        <f t="shared" si="60"/>
        <v>253420</v>
      </c>
      <c r="DE94" s="201">
        <f t="shared" si="61"/>
        <v>993566</v>
      </c>
      <c r="DF94" s="147"/>
      <c r="DG94" s="147"/>
      <c r="DH94" s="147"/>
      <c r="DI94" s="147"/>
      <c r="DJ94" s="147"/>
      <c r="DK94" s="201"/>
      <c r="DL94" s="201"/>
      <c r="DM94" s="201"/>
      <c r="DN94" s="201">
        <f t="shared" si="62"/>
        <v>253420</v>
      </c>
      <c r="DO94" s="201">
        <f t="shared" si="63"/>
        <v>993566</v>
      </c>
      <c r="DP94" s="147"/>
      <c r="DQ94" s="147"/>
      <c r="DR94" s="147"/>
      <c r="DS94" s="147"/>
      <c r="DT94" s="147"/>
      <c r="DU94" s="201">
        <f t="shared" si="64"/>
        <v>151</v>
      </c>
      <c r="DV94" s="201">
        <f t="shared" si="65"/>
        <v>1246986</v>
      </c>
      <c r="DW94" s="201">
        <f t="shared" si="66"/>
        <v>253420</v>
      </c>
      <c r="DX94" s="201">
        <f t="shared" si="67"/>
        <v>993566</v>
      </c>
      <c r="DY94" s="147">
        <f t="shared" si="68"/>
        <v>80</v>
      </c>
      <c r="DZ94" s="147">
        <f t="shared" si="69"/>
        <v>78750</v>
      </c>
      <c r="EA94" s="147">
        <f t="shared" si="70"/>
        <v>18750</v>
      </c>
      <c r="EB94" s="147">
        <f t="shared" si="71"/>
        <v>60000</v>
      </c>
    </row>
    <row r="95" spans="1:132" ht="12.75">
      <c r="A95" s="169">
        <v>62</v>
      </c>
      <c r="B95" s="176" t="s">
        <v>127</v>
      </c>
      <c r="C95" s="176">
        <v>813491.8</v>
      </c>
      <c r="D95" s="176">
        <v>234875</v>
      </c>
      <c r="E95" s="201">
        <v>66</v>
      </c>
      <c r="F95" s="201">
        <v>116328</v>
      </c>
      <c r="G95" s="201">
        <v>8840</v>
      </c>
      <c r="H95" s="201">
        <v>8840</v>
      </c>
      <c r="I95" s="201"/>
      <c r="J95" s="147">
        <v>11</v>
      </c>
      <c r="K95" s="147">
        <v>3850</v>
      </c>
      <c r="L95" s="147"/>
      <c r="M95" s="147"/>
      <c r="N95" s="147">
        <v>3850</v>
      </c>
      <c r="O95" s="201">
        <v>66</v>
      </c>
      <c r="P95" s="201">
        <v>116238</v>
      </c>
      <c r="Q95" s="201">
        <v>14728</v>
      </c>
      <c r="R95" s="201">
        <v>23622</v>
      </c>
      <c r="S95" s="201">
        <v>92616</v>
      </c>
      <c r="T95" s="147">
        <v>11</v>
      </c>
      <c r="U95" s="147">
        <v>3850</v>
      </c>
      <c r="V95" s="147"/>
      <c r="W95" s="147"/>
      <c r="X95" s="147">
        <v>7700</v>
      </c>
      <c r="Y95" s="201">
        <v>66</v>
      </c>
      <c r="Z95" s="201">
        <v>116328</v>
      </c>
      <c r="AA95" s="201">
        <v>23888</v>
      </c>
      <c r="AB95" s="201">
        <f t="shared" si="41"/>
        <v>47510</v>
      </c>
      <c r="AC95" s="201">
        <f t="shared" si="42"/>
        <v>301384</v>
      </c>
      <c r="AD95" s="147"/>
      <c r="AE95" s="147">
        <f t="shared" si="43"/>
        <v>0</v>
      </c>
      <c r="AF95" s="147"/>
      <c r="AG95" s="147">
        <f t="shared" si="44"/>
        <v>0</v>
      </c>
      <c r="AH95" s="147">
        <f t="shared" si="45"/>
        <v>7700</v>
      </c>
      <c r="AI95" s="201">
        <v>29</v>
      </c>
      <c r="AJ95" s="201">
        <v>16238</v>
      </c>
      <c r="AK95" s="201">
        <v>30532</v>
      </c>
      <c r="AL95" s="201">
        <f t="shared" si="46"/>
        <v>78042</v>
      </c>
      <c r="AM95" s="201">
        <f t="shared" si="47"/>
        <v>287090</v>
      </c>
      <c r="AN95" s="147"/>
      <c r="AO95" s="147"/>
      <c r="AP95" s="147"/>
      <c r="AQ95" s="147">
        <f t="shared" si="40"/>
        <v>0</v>
      </c>
      <c r="AR95" s="147"/>
      <c r="AS95" s="201">
        <v>30</v>
      </c>
      <c r="AT95" s="201">
        <v>116238</v>
      </c>
      <c r="AU95" s="201">
        <v>32109</v>
      </c>
      <c r="AV95" s="201">
        <f t="shared" si="48"/>
        <v>110151</v>
      </c>
      <c r="AW95" s="201">
        <f t="shared" si="49"/>
        <v>371219</v>
      </c>
      <c r="AX95" s="147"/>
      <c r="AY95" s="147"/>
      <c r="AZ95" s="147"/>
      <c r="BA95" s="147"/>
      <c r="BB95" s="147"/>
      <c r="BC95" s="201">
        <v>66</v>
      </c>
      <c r="BD95" s="201">
        <v>116238</v>
      </c>
      <c r="BE95" s="201">
        <v>28245</v>
      </c>
      <c r="BF95" s="201">
        <f t="shared" si="50"/>
        <v>138396</v>
      </c>
      <c r="BG95" s="201">
        <f t="shared" si="51"/>
        <v>459212</v>
      </c>
      <c r="BH95" s="147"/>
      <c r="BI95" s="147"/>
      <c r="BJ95" s="147"/>
      <c r="BK95" s="147"/>
      <c r="BL95" s="147"/>
      <c r="BM95" s="201">
        <v>72</v>
      </c>
      <c r="BN95" s="201">
        <v>124496</v>
      </c>
      <c r="BO95" s="201">
        <v>30176</v>
      </c>
      <c r="BP95" s="201">
        <f t="shared" si="52"/>
        <v>168572</v>
      </c>
      <c r="BQ95" s="201">
        <f t="shared" si="53"/>
        <v>553532</v>
      </c>
      <c r="BR95" s="147"/>
      <c r="BS95" s="147"/>
      <c r="BT95" s="147"/>
      <c r="BU95" s="147"/>
      <c r="BV95" s="147"/>
      <c r="BW95" s="201"/>
      <c r="BX95" s="201"/>
      <c r="BY95" s="201"/>
      <c r="BZ95" s="201">
        <f t="shared" si="54"/>
        <v>168572</v>
      </c>
      <c r="CA95" s="201">
        <f t="shared" si="55"/>
        <v>553532</v>
      </c>
      <c r="CB95" s="147"/>
      <c r="CC95" s="147"/>
      <c r="CD95" s="147"/>
      <c r="CE95" s="147"/>
      <c r="CF95" s="147"/>
      <c r="CG95" s="201"/>
      <c r="CH95" s="201"/>
      <c r="CI95" s="201"/>
      <c r="CJ95" s="201">
        <f t="shared" si="56"/>
        <v>168572</v>
      </c>
      <c r="CK95" s="201">
        <f t="shared" si="57"/>
        <v>553532</v>
      </c>
      <c r="CL95" s="147"/>
      <c r="CM95" s="147"/>
      <c r="CN95" s="147"/>
      <c r="CO95" s="147"/>
      <c r="CP95" s="147"/>
      <c r="CQ95" s="201"/>
      <c r="CR95" s="201"/>
      <c r="CS95" s="201"/>
      <c r="CT95" s="201">
        <f t="shared" si="58"/>
        <v>168572</v>
      </c>
      <c r="CU95" s="201">
        <f t="shared" si="59"/>
        <v>553532</v>
      </c>
      <c r="CV95" s="147"/>
      <c r="CW95" s="147"/>
      <c r="CX95" s="147"/>
      <c r="CY95" s="147"/>
      <c r="CZ95" s="147"/>
      <c r="DA95" s="201"/>
      <c r="DB95" s="201"/>
      <c r="DC95" s="201"/>
      <c r="DD95" s="201">
        <f t="shared" si="60"/>
        <v>168572</v>
      </c>
      <c r="DE95" s="201">
        <f t="shared" si="61"/>
        <v>553532</v>
      </c>
      <c r="DF95" s="147"/>
      <c r="DG95" s="147"/>
      <c r="DH95" s="147"/>
      <c r="DI95" s="147"/>
      <c r="DJ95" s="147"/>
      <c r="DK95" s="201"/>
      <c r="DL95" s="201"/>
      <c r="DM95" s="201"/>
      <c r="DN95" s="201">
        <f t="shared" si="62"/>
        <v>168572</v>
      </c>
      <c r="DO95" s="201">
        <f t="shared" si="63"/>
        <v>553532</v>
      </c>
      <c r="DP95" s="147"/>
      <c r="DQ95" s="147"/>
      <c r="DR95" s="147"/>
      <c r="DS95" s="147"/>
      <c r="DT95" s="147"/>
      <c r="DU95" s="201">
        <f t="shared" si="64"/>
        <v>72</v>
      </c>
      <c r="DV95" s="201">
        <f t="shared" si="65"/>
        <v>722104</v>
      </c>
      <c r="DW95" s="201">
        <f t="shared" si="66"/>
        <v>168572</v>
      </c>
      <c r="DX95" s="201">
        <f t="shared" si="67"/>
        <v>553532</v>
      </c>
      <c r="DY95" s="147">
        <f t="shared" si="68"/>
        <v>11</v>
      </c>
      <c r="DZ95" s="147">
        <f t="shared" si="69"/>
        <v>7700</v>
      </c>
      <c r="EA95" s="147">
        <f t="shared" si="70"/>
        <v>0</v>
      </c>
      <c r="EB95" s="147">
        <f t="shared" si="71"/>
        <v>7700</v>
      </c>
    </row>
    <row r="96" spans="1:132" ht="12.75">
      <c r="A96" s="169">
        <v>63</v>
      </c>
      <c r="B96" s="176" t="s">
        <v>128</v>
      </c>
      <c r="C96" s="176">
        <v>2012286.6</v>
      </c>
      <c r="D96" s="176">
        <v>328802</v>
      </c>
      <c r="E96" s="201">
        <v>189</v>
      </c>
      <c r="F96" s="201">
        <v>185000</v>
      </c>
      <c r="G96" s="201"/>
      <c r="H96" s="201"/>
      <c r="I96" s="201">
        <v>185000</v>
      </c>
      <c r="J96" s="147"/>
      <c r="K96" s="147"/>
      <c r="L96" s="147"/>
      <c r="M96" s="147"/>
      <c r="N96" s="147"/>
      <c r="O96" s="201">
        <v>156</v>
      </c>
      <c r="P96" s="201">
        <v>193000</v>
      </c>
      <c r="Q96" s="201"/>
      <c r="R96" s="201"/>
      <c r="S96" s="201">
        <v>378000</v>
      </c>
      <c r="T96" s="147"/>
      <c r="U96" s="147"/>
      <c r="V96" s="147"/>
      <c r="W96" s="147"/>
      <c r="X96" s="147"/>
      <c r="Y96" s="201">
        <v>156</v>
      </c>
      <c r="Z96" s="201">
        <v>193326</v>
      </c>
      <c r="AA96" s="201">
        <v>193326</v>
      </c>
      <c r="AB96" s="201">
        <f t="shared" si="41"/>
        <v>193326</v>
      </c>
      <c r="AC96" s="201">
        <f t="shared" si="42"/>
        <v>378000</v>
      </c>
      <c r="AD96" s="147"/>
      <c r="AE96" s="147">
        <f t="shared" si="43"/>
        <v>0</v>
      </c>
      <c r="AF96" s="147"/>
      <c r="AG96" s="147">
        <f t="shared" si="44"/>
        <v>0</v>
      </c>
      <c r="AH96" s="147">
        <f t="shared" si="45"/>
        <v>0</v>
      </c>
      <c r="AI96" s="201">
        <v>148</v>
      </c>
      <c r="AJ96" s="201">
        <v>197932</v>
      </c>
      <c r="AK96" s="201">
        <v>85540</v>
      </c>
      <c r="AL96" s="201">
        <f t="shared" si="46"/>
        <v>278866</v>
      </c>
      <c r="AM96" s="201">
        <f t="shared" si="47"/>
        <v>490392</v>
      </c>
      <c r="AN96" s="147"/>
      <c r="AO96" s="147"/>
      <c r="AP96" s="147"/>
      <c r="AQ96" s="147">
        <f t="shared" si="40"/>
        <v>0</v>
      </c>
      <c r="AR96" s="147"/>
      <c r="AS96" s="201">
        <v>151</v>
      </c>
      <c r="AT96" s="201">
        <v>204402</v>
      </c>
      <c r="AU96" s="201">
        <v>88079</v>
      </c>
      <c r="AV96" s="201">
        <f t="shared" si="48"/>
        <v>366945</v>
      </c>
      <c r="AW96" s="201">
        <f t="shared" si="49"/>
        <v>606715</v>
      </c>
      <c r="AX96" s="147"/>
      <c r="AY96" s="147"/>
      <c r="AZ96" s="147"/>
      <c r="BA96" s="147"/>
      <c r="BB96" s="147"/>
      <c r="BC96" s="201">
        <v>150</v>
      </c>
      <c r="BD96" s="201">
        <v>204902</v>
      </c>
      <c r="BE96" s="201"/>
      <c r="BF96" s="201">
        <f t="shared" si="50"/>
        <v>366945</v>
      </c>
      <c r="BG96" s="201">
        <f t="shared" si="51"/>
        <v>811617</v>
      </c>
      <c r="BH96" s="147"/>
      <c r="BI96" s="147"/>
      <c r="BJ96" s="147"/>
      <c r="BK96" s="147"/>
      <c r="BL96" s="147"/>
      <c r="BM96" s="201">
        <v>155</v>
      </c>
      <c r="BN96" s="201">
        <v>207542</v>
      </c>
      <c r="BO96" s="201"/>
      <c r="BP96" s="201">
        <f t="shared" si="52"/>
        <v>366945</v>
      </c>
      <c r="BQ96" s="201">
        <f t="shared" si="53"/>
        <v>1019159</v>
      </c>
      <c r="BR96" s="147"/>
      <c r="BS96" s="147"/>
      <c r="BT96" s="147"/>
      <c r="BU96" s="147"/>
      <c r="BV96" s="147"/>
      <c r="BW96" s="201"/>
      <c r="BX96" s="201"/>
      <c r="BY96" s="201"/>
      <c r="BZ96" s="201">
        <f t="shared" si="54"/>
        <v>366945</v>
      </c>
      <c r="CA96" s="201">
        <f t="shared" si="55"/>
        <v>1019159</v>
      </c>
      <c r="CB96" s="147"/>
      <c r="CC96" s="147"/>
      <c r="CD96" s="147"/>
      <c r="CE96" s="147"/>
      <c r="CF96" s="147"/>
      <c r="CG96" s="201"/>
      <c r="CH96" s="201"/>
      <c r="CI96" s="201"/>
      <c r="CJ96" s="201">
        <f t="shared" si="56"/>
        <v>366945</v>
      </c>
      <c r="CK96" s="201">
        <f t="shared" si="57"/>
        <v>1019159</v>
      </c>
      <c r="CL96" s="147"/>
      <c r="CM96" s="147"/>
      <c r="CN96" s="147"/>
      <c r="CO96" s="147"/>
      <c r="CP96" s="147"/>
      <c r="CQ96" s="201"/>
      <c r="CR96" s="201"/>
      <c r="CS96" s="201"/>
      <c r="CT96" s="201">
        <f t="shared" si="58"/>
        <v>366945</v>
      </c>
      <c r="CU96" s="201">
        <f t="shared" si="59"/>
        <v>1019159</v>
      </c>
      <c r="CV96" s="147"/>
      <c r="CW96" s="147"/>
      <c r="CX96" s="147"/>
      <c r="CY96" s="147"/>
      <c r="CZ96" s="147"/>
      <c r="DA96" s="201"/>
      <c r="DB96" s="201"/>
      <c r="DC96" s="201"/>
      <c r="DD96" s="201">
        <f t="shared" si="60"/>
        <v>366945</v>
      </c>
      <c r="DE96" s="201">
        <f t="shared" si="61"/>
        <v>1019159</v>
      </c>
      <c r="DF96" s="147"/>
      <c r="DG96" s="147"/>
      <c r="DH96" s="147"/>
      <c r="DI96" s="147"/>
      <c r="DJ96" s="147"/>
      <c r="DK96" s="201"/>
      <c r="DL96" s="201"/>
      <c r="DM96" s="201"/>
      <c r="DN96" s="201">
        <f t="shared" si="62"/>
        <v>366945</v>
      </c>
      <c r="DO96" s="201">
        <f t="shared" si="63"/>
        <v>1019159</v>
      </c>
      <c r="DP96" s="147"/>
      <c r="DQ96" s="147"/>
      <c r="DR96" s="147"/>
      <c r="DS96" s="147"/>
      <c r="DT96" s="147"/>
      <c r="DU96" s="201">
        <f t="shared" si="64"/>
        <v>189</v>
      </c>
      <c r="DV96" s="201">
        <f t="shared" si="65"/>
        <v>1386104</v>
      </c>
      <c r="DW96" s="201">
        <f t="shared" si="66"/>
        <v>366945</v>
      </c>
      <c r="DX96" s="201">
        <f t="shared" si="67"/>
        <v>1019159</v>
      </c>
      <c r="DY96" s="147">
        <f t="shared" si="68"/>
        <v>0</v>
      </c>
      <c r="DZ96" s="147">
        <f t="shared" si="69"/>
        <v>0</v>
      </c>
      <c r="EA96" s="147">
        <f t="shared" si="70"/>
        <v>0</v>
      </c>
      <c r="EB96" s="147">
        <f t="shared" si="71"/>
        <v>0</v>
      </c>
    </row>
    <row r="97" spans="1:132" ht="12.75">
      <c r="A97" s="169">
        <v>64</v>
      </c>
      <c r="B97" s="176" t="s">
        <v>129</v>
      </c>
      <c r="C97" s="176">
        <v>1555089</v>
      </c>
      <c r="D97" s="176">
        <v>198738</v>
      </c>
      <c r="E97" s="201">
        <v>36</v>
      </c>
      <c r="F97" s="201">
        <v>27250</v>
      </c>
      <c r="G97" s="201">
        <v>27250</v>
      </c>
      <c r="H97" s="201">
        <v>27250</v>
      </c>
      <c r="I97" s="201"/>
      <c r="J97" s="147">
        <v>36</v>
      </c>
      <c r="K97" s="147">
        <v>12600</v>
      </c>
      <c r="L97" s="147"/>
      <c r="M97" s="147"/>
      <c r="N97" s="147">
        <v>12600</v>
      </c>
      <c r="O97" s="201">
        <v>36</v>
      </c>
      <c r="P97" s="201">
        <v>27250</v>
      </c>
      <c r="Q97" s="201"/>
      <c r="R97" s="201">
        <v>27250</v>
      </c>
      <c r="S97" s="201">
        <v>27250</v>
      </c>
      <c r="T97" s="147">
        <v>36</v>
      </c>
      <c r="U97" s="147">
        <v>12600</v>
      </c>
      <c r="V97" s="147">
        <v>25200</v>
      </c>
      <c r="W97" s="147">
        <v>25200</v>
      </c>
      <c r="X97" s="147"/>
      <c r="Y97" s="201">
        <v>40</v>
      </c>
      <c r="Z97" s="201">
        <v>27250</v>
      </c>
      <c r="AA97" s="201">
        <v>23993</v>
      </c>
      <c r="AB97" s="201">
        <f t="shared" si="41"/>
        <v>51243</v>
      </c>
      <c r="AC97" s="201">
        <f t="shared" si="42"/>
        <v>30507</v>
      </c>
      <c r="AD97" s="147">
        <v>40</v>
      </c>
      <c r="AE97" s="147">
        <f t="shared" si="43"/>
        <v>14000</v>
      </c>
      <c r="AF97" s="147"/>
      <c r="AG97" s="147">
        <f t="shared" si="44"/>
        <v>25200</v>
      </c>
      <c r="AH97" s="147">
        <f t="shared" si="45"/>
        <v>14000</v>
      </c>
      <c r="AI97" s="201">
        <v>39</v>
      </c>
      <c r="AJ97" s="201">
        <v>27250</v>
      </c>
      <c r="AK97" s="201">
        <v>27250</v>
      </c>
      <c r="AL97" s="201">
        <f t="shared" si="46"/>
        <v>78493</v>
      </c>
      <c r="AM97" s="201">
        <f t="shared" si="47"/>
        <v>30507</v>
      </c>
      <c r="AN97" s="147">
        <v>40</v>
      </c>
      <c r="AO97" s="147"/>
      <c r="AP97" s="147">
        <v>14000</v>
      </c>
      <c r="AQ97" s="147">
        <f t="shared" si="40"/>
        <v>39200</v>
      </c>
      <c r="AR97" s="147"/>
      <c r="AS97" s="201">
        <v>39</v>
      </c>
      <c r="AT97" s="201">
        <v>27250</v>
      </c>
      <c r="AU97" s="201">
        <v>13397</v>
      </c>
      <c r="AV97" s="201">
        <f t="shared" si="48"/>
        <v>91890</v>
      </c>
      <c r="AW97" s="201">
        <f t="shared" si="49"/>
        <v>44360</v>
      </c>
      <c r="AX97" s="147"/>
      <c r="AY97" s="147"/>
      <c r="AZ97" s="147"/>
      <c r="BA97" s="147"/>
      <c r="BB97" s="147"/>
      <c r="BC97" s="201">
        <v>38</v>
      </c>
      <c r="BD97" s="201">
        <v>27250</v>
      </c>
      <c r="BE97" s="201"/>
      <c r="BF97" s="201">
        <f t="shared" si="50"/>
        <v>91890</v>
      </c>
      <c r="BG97" s="201">
        <f t="shared" si="51"/>
        <v>71610</v>
      </c>
      <c r="BH97" s="147"/>
      <c r="BI97" s="147"/>
      <c r="BJ97" s="147"/>
      <c r="BK97" s="147"/>
      <c r="BL97" s="147"/>
      <c r="BM97" s="201"/>
      <c r="BN97" s="201"/>
      <c r="BO97" s="201"/>
      <c r="BP97" s="201">
        <f t="shared" si="52"/>
        <v>91890</v>
      </c>
      <c r="BQ97" s="201">
        <f t="shared" si="53"/>
        <v>71610</v>
      </c>
      <c r="BR97" s="147"/>
      <c r="BS97" s="147"/>
      <c r="BT97" s="147"/>
      <c r="BU97" s="147"/>
      <c r="BV97" s="147"/>
      <c r="BW97" s="201"/>
      <c r="BX97" s="201"/>
      <c r="BY97" s="201"/>
      <c r="BZ97" s="201">
        <f t="shared" si="54"/>
        <v>91890</v>
      </c>
      <c r="CA97" s="201">
        <f t="shared" si="55"/>
        <v>71610</v>
      </c>
      <c r="CB97" s="147"/>
      <c r="CC97" s="147"/>
      <c r="CD97" s="147"/>
      <c r="CE97" s="147"/>
      <c r="CF97" s="147"/>
      <c r="CG97" s="201"/>
      <c r="CH97" s="201"/>
      <c r="CI97" s="201"/>
      <c r="CJ97" s="201">
        <f t="shared" si="56"/>
        <v>91890</v>
      </c>
      <c r="CK97" s="201">
        <f t="shared" si="57"/>
        <v>71610</v>
      </c>
      <c r="CL97" s="147"/>
      <c r="CM97" s="147"/>
      <c r="CN97" s="147"/>
      <c r="CO97" s="147"/>
      <c r="CP97" s="147"/>
      <c r="CQ97" s="201"/>
      <c r="CR97" s="201"/>
      <c r="CS97" s="201"/>
      <c r="CT97" s="201">
        <f t="shared" si="58"/>
        <v>91890</v>
      </c>
      <c r="CU97" s="201">
        <f t="shared" si="59"/>
        <v>71610</v>
      </c>
      <c r="CV97" s="147"/>
      <c r="CW97" s="147"/>
      <c r="CX97" s="147"/>
      <c r="CY97" s="147"/>
      <c r="CZ97" s="147"/>
      <c r="DA97" s="201"/>
      <c r="DB97" s="201"/>
      <c r="DC97" s="201"/>
      <c r="DD97" s="201">
        <f t="shared" si="60"/>
        <v>91890</v>
      </c>
      <c r="DE97" s="201">
        <f t="shared" si="61"/>
        <v>71610</v>
      </c>
      <c r="DF97" s="147"/>
      <c r="DG97" s="147"/>
      <c r="DH97" s="147"/>
      <c r="DI97" s="147"/>
      <c r="DJ97" s="147"/>
      <c r="DK97" s="201"/>
      <c r="DL97" s="201"/>
      <c r="DM97" s="201"/>
      <c r="DN97" s="201">
        <f t="shared" si="62"/>
        <v>91890</v>
      </c>
      <c r="DO97" s="201">
        <f t="shared" si="63"/>
        <v>71610</v>
      </c>
      <c r="DP97" s="147"/>
      <c r="DQ97" s="147"/>
      <c r="DR97" s="147"/>
      <c r="DS97" s="147"/>
      <c r="DT97" s="147"/>
      <c r="DU97" s="201">
        <f t="shared" si="64"/>
        <v>40</v>
      </c>
      <c r="DV97" s="201">
        <f t="shared" si="65"/>
        <v>163500</v>
      </c>
      <c r="DW97" s="201">
        <f t="shared" si="66"/>
        <v>91890</v>
      </c>
      <c r="DX97" s="201">
        <f t="shared" si="67"/>
        <v>71610</v>
      </c>
      <c r="DY97" s="147">
        <f t="shared" si="68"/>
        <v>40</v>
      </c>
      <c r="DZ97" s="147">
        <f t="shared" si="69"/>
        <v>39200</v>
      </c>
      <c r="EA97" s="147">
        <f t="shared" si="70"/>
        <v>25200</v>
      </c>
      <c r="EB97" s="147">
        <f t="shared" si="71"/>
        <v>14000</v>
      </c>
    </row>
    <row r="98" spans="1:132" ht="12.75">
      <c r="A98" s="169">
        <v>65</v>
      </c>
      <c r="B98" s="176" t="s">
        <v>130</v>
      </c>
      <c r="C98" s="176">
        <v>2129661.6</v>
      </c>
      <c r="D98" s="176">
        <v>335111</v>
      </c>
      <c r="E98" s="201">
        <v>160</v>
      </c>
      <c r="F98" s="201">
        <v>168297</v>
      </c>
      <c r="G98" s="201">
        <v>16910</v>
      </c>
      <c r="H98" s="201">
        <v>16910</v>
      </c>
      <c r="I98" s="201">
        <v>151387</v>
      </c>
      <c r="J98" s="147">
        <v>261</v>
      </c>
      <c r="K98" s="147">
        <v>55650</v>
      </c>
      <c r="L98" s="147">
        <v>55650</v>
      </c>
      <c r="M98" s="147">
        <v>55650</v>
      </c>
      <c r="N98" s="147"/>
      <c r="O98" s="201">
        <v>261</v>
      </c>
      <c r="P98" s="201">
        <v>211690</v>
      </c>
      <c r="Q98" s="201"/>
      <c r="R98" s="201">
        <v>16910</v>
      </c>
      <c r="S98" s="201">
        <v>363077</v>
      </c>
      <c r="T98" s="147">
        <v>261</v>
      </c>
      <c r="U98" s="147">
        <v>65800</v>
      </c>
      <c r="V98" s="147"/>
      <c r="W98" s="147">
        <v>55650</v>
      </c>
      <c r="X98" s="147">
        <v>65800</v>
      </c>
      <c r="Y98" s="201">
        <v>267</v>
      </c>
      <c r="Z98" s="201">
        <v>228940</v>
      </c>
      <c r="AA98" s="201"/>
      <c r="AB98" s="201">
        <f t="shared" si="41"/>
        <v>16910</v>
      </c>
      <c r="AC98" s="201">
        <f t="shared" si="42"/>
        <v>592017</v>
      </c>
      <c r="AD98" s="147">
        <v>267</v>
      </c>
      <c r="AE98" s="147">
        <f t="shared" si="43"/>
        <v>93450</v>
      </c>
      <c r="AF98" s="147">
        <v>65800</v>
      </c>
      <c r="AG98" s="147">
        <f t="shared" si="44"/>
        <v>121450</v>
      </c>
      <c r="AH98" s="147">
        <f t="shared" si="45"/>
        <v>93450</v>
      </c>
      <c r="AI98" s="201">
        <v>267</v>
      </c>
      <c r="AJ98" s="201">
        <v>234001</v>
      </c>
      <c r="AK98" s="201"/>
      <c r="AL98" s="201">
        <f t="shared" si="46"/>
        <v>16910</v>
      </c>
      <c r="AM98" s="201">
        <f t="shared" si="47"/>
        <v>826018</v>
      </c>
      <c r="AN98" s="147">
        <v>267</v>
      </c>
      <c r="AO98" s="147"/>
      <c r="AP98" s="147"/>
      <c r="AQ98" s="147"/>
      <c r="AR98" s="147"/>
      <c r="AS98" s="201">
        <v>267</v>
      </c>
      <c r="AT98" s="201">
        <v>234347</v>
      </c>
      <c r="AU98" s="201"/>
      <c r="AV98" s="201">
        <f t="shared" si="48"/>
        <v>16910</v>
      </c>
      <c r="AW98" s="201">
        <f t="shared" si="49"/>
        <v>1060365</v>
      </c>
      <c r="AX98" s="147"/>
      <c r="AY98" s="147"/>
      <c r="AZ98" s="147"/>
      <c r="BA98" s="147"/>
      <c r="BB98" s="147"/>
      <c r="BC98" s="201"/>
      <c r="BD98" s="201"/>
      <c r="BE98" s="201"/>
      <c r="BF98" s="201">
        <f t="shared" si="50"/>
        <v>16910</v>
      </c>
      <c r="BG98" s="201">
        <f t="shared" si="51"/>
        <v>1060365</v>
      </c>
      <c r="BH98" s="147"/>
      <c r="BI98" s="147"/>
      <c r="BJ98" s="147"/>
      <c r="BK98" s="147"/>
      <c r="BL98" s="147"/>
      <c r="BM98" s="201">
        <v>267</v>
      </c>
      <c r="BN98" s="201">
        <v>171727</v>
      </c>
      <c r="BO98" s="201">
        <v>113713</v>
      </c>
      <c r="BP98" s="201">
        <f t="shared" si="52"/>
        <v>130623</v>
      </c>
      <c r="BQ98" s="201">
        <f t="shared" si="53"/>
        <v>1118379</v>
      </c>
      <c r="BR98" s="147"/>
      <c r="BS98" s="147"/>
      <c r="BT98" s="147"/>
      <c r="BU98" s="147"/>
      <c r="BV98" s="147"/>
      <c r="BW98" s="201"/>
      <c r="BX98" s="201"/>
      <c r="BY98" s="201"/>
      <c r="BZ98" s="201">
        <f t="shared" si="54"/>
        <v>130623</v>
      </c>
      <c r="CA98" s="201">
        <f t="shared" si="55"/>
        <v>1118379</v>
      </c>
      <c r="CB98" s="147"/>
      <c r="CC98" s="147"/>
      <c r="CD98" s="147"/>
      <c r="CE98" s="147"/>
      <c r="CF98" s="147"/>
      <c r="CG98" s="201"/>
      <c r="CH98" s="201"/>
      <c r="CI98" s="201"/>
      <c r="CJ98" s="201">
        <f t="shared" si="56"/>
        <v>130623</v>
      </c>
      <c r="CK98" s="201">
        <f t="shared" si="57"/>
        <v>1118379</v>
      </c>
      <c r="CL98" s="147"/>
      <c r="CM98" s="147"/>
      <c r="CN98" s="147"/>
      <c r="CO98" s="147"/>
      <c r="CP98" s="147"/>
      <c r="CQ98" s="201"/>
      <c r="CR98" s="201"/>
      <c r="CS98" s="201"/>
      <c r="CT98" s="201">
        <f t="shared" si="58"/>
        <v>130623</v>
      </c>
      <c r="CU98" s="201">
        <f t="shared" si="59"/>
        <v>1118379</v>
      </c>
      <c r="CV98" s="147"/>
      <c r="CW98" s="147"/>
      <c r="CX98" s="147"/>
      <c r="CY98" s="147"/>
      <c r="CZ98" s="147"/>
      <c r="DA98" s="201"/>
      <c r="DB98" s="201"/>
      <c r="DC98" s="201"/>
      <c r="DD98" s="201">
        <f t="shared" si="60"/>
        <v>130623</v>
      </c>
      <c r="DE98" s="201">
        <f t="shared" si="61"/>
        <v>1118379</v>
      </c>
      <c r="DF98" s="147"/>
      <c r="DG98" s="147"/>
      <c r="DH98" s="147"/>
      <c r="DI98" s="147"/>
      <c r="DJ98" s="147"/>
      <c r="DK98" s="201"/>
      <c r="DL98" s="201"/>
      <c r="DM98" s="201"/>
      <c r="DN98" s="201">
        <f t="shared" si="62"/>
        <v>130623</v>
      </c>
      <c r="DO98" s="201">
        <f t="shared" si="63"/>
        <v>1118379</v>
      </c>
      <c r="DP98" s="147"/>
      <c r="DQ98" s="147"/>
      <c r="DR98" s="147"/>
      <c r="DS98" s="147"/>
      <c r="DT98" s="147"/>
      <c r="DU98" s="201">
        <f t="shared" si="64"/>
        <v>267</v>
      </c>
      <c r="DV98" s="201">
        <f t="shared" si="65"/>
        <v>1249002</v>
      </c>
      <c r="DW98" s="201">
        <f t="shared" si="66"/>
        <v>130623</v>
      </c>
      <c r="DX98" s="201">
        <f t="shared" si="67"/>
        <v>1118379</v>
      </c>
      <c r="DY98" s="147">
        <f t="shared" si="68"/>
        <v>267</v>
      </c>
      <c r="DZ98" s="147">
        <f t="shared" si="69"/>
        <v>214900</v>
      </c>
      <c r="EA98" s="147">
        <f t="shared" si="70"/>
        <v>121450</v>
      </c>
      <c r="EB98" s="147">
        <f t="shared" si="71"/>
        <v>93450</v>
      </c>
    </row>
    <row r="99" spans="1:132" ht="12.75">
      <c r="A99" s="169"/>
      <c r="B99" s="176" t="s">
        <v>247</v>
      </c>
      <c r="C99" s="176"/>
      <c r="D99" s="176"/>
      <c r="E99" s="201"/>
      <c r="F99" s="201"/>
      <c r="G99" s="201"/>
      <c r="H99" s="201"/>
      <c r="I99" s="201"/>
      <c r="J99" s="147"/>
      <c r="K99" s="147"/>
      <c r="L99" s="147"/>
      <c r="M99" s="147"/>
      <c r="N99" s="147"/>
      <c r="O99" s="201"/>
      <c r="P99" s="201"/>
      <c r="Q99" s="201"/>
      <c r="R99" s="201"/>
      <c r="S99" s="201"/>
      <c r="T99" s="147"/>
      <c r="U99" s="147"/>
      <c r="V99" s="147"/>
      <c r="W99" s="147"/>
      <c r="X99" s="147"/>
      <c r="Y99" s="201"/>
      <c r="Z99" s="201"/>
      <c r="AA99" s="201"/>
      <c r="AB99" s="201"/>
      <c r="AC99" s="201"/>
      <c r="AD99" s="147"/>
      <c r="AE99" s="147"/>
      <c r="AF99" s="147"/>
      <c r="AG99" s="147"/>
      <c r="AH99" s="147"/>
      <c r="AI99" s="201"/>
      <c r="AJ99" s="201"/>
      <c r="AK99" s="201"/>
      <c r="AL99" s="201"/>
      <c r="AM99" s="201"/>
      <c r="AN99" s="147"/>
      <c r="AO99" s="147"/>
      <c r="AP99" s="147"/>
      <c r="AQ99" s="147"/>
      <c r="AR99" s="147"/>
      <c r="AS99" s="201"/>
      <c r="AT99" s="201"/>
      <c r="AU99" s="201"/>
      <c r="AV99" s="201"/>
      <c r="AW99" s="201"/>
      <c r="AX99" s="147"/>
      <c r="AY99" s="147"/>
      <c r="AZ99" s="147"/>
      <c r="BA99" s="147"/>
      <c r="BB99" s="147"/>
      <c r="BC99" s="201"/>
      <c r="BD99" s="201"/>
      <c r="BE99" s="201"/>
      <c r="BF99" s="201"/>
      <c r="BG99" s="201"/>
      <c r="BH99" s="147"/>
      <c r="BI99" s="147"/>
      <c r="BJ99" s="147"/>
      <c r="BK99" s="147"/>
      <c r="BL99" s="147"/>
      <c r="BM99" s="201"/>
      <c r="BN99" s="201"/>
      <c r="BO99" s="201"/>
      <c r="BP99" s="201"/>
      <c r="BQ99" s="201"/>
      <c r="BR99" s="147"/>
      <c r="BS99" s="147"/>
      <c r="BT99" s="147"/>
      <c r="BU99" s="147"/>
      <c r="BV99" s="147"/>
      <c r="BW99" s="201"/>
      <c r="BX99" s="201"/>
      <c r="BY99" s="201"/>
      <c r="BZ99" s="201"/>
      <c r="CA99" s="201"/>
      <c r="CB99" s="147"/>
      <c r="CC99" s="147"/>
      <c r="CD99" s="147"/>
      <c r="CE99" s="147"/>
      <c r="CF99" s="147"/>
      <c r="CG99" s="201"/>
      <c r="CH99" s="201"/>
      <c r="CI99" s="201"/>
      <c r="CJ99" s="201"/>
      <c r="CK99" s="201"/>
      <c r="CL99" s="147"/>
      <c r="CM99" s="147"/>
      <c r="CN99" s="147"/>
      <c r="CO99" s="147"/>
      <c r="CP99" s="147"/>
      <c r="CQ99" s="201"/>
      <c r="CR99" s="201"/>
      <c r="CS99" s="201"/>
      <c r="CT99" s="201"/>
      <c r="CU99" s="201"/>
      <c r="CV99" s="147"/>
      <c r="CW99" s="147"/>
      <c r="CX99" s="147"/>
      <c r="CY99" s="147"/>
      <c r="CZ99" s="147"/>
      <c r="DA99" s="201"/>
      <c r="DB99" s="201"/>
      <c r="DC99" s="201"/>
      <c r="DD99" s="201"/>
      <c r="DE99" s="201"/>
      <c r="DF99" s="147"/>
      <c r="DG99" s="147"/>
      <c r="DH99" s="147"/>
      <c r="DI99" s="147"/>
      <c r="DJ99" s="147"/>
      <c r="DK99" s="201"/>
      <c r="DL99" s="201"/>
      <c r="DM99" s="201"/>
      <c r="DN99" s="201"/>
      <c r="DO99" s="201"/>
      <c r="DP99" s="147"/>
      <c r="DQ99" s="147"/>
      <c r="DR99" s="147"/>
      <c r="DS99" s="147"/>
      <c r="DT99" s="147"/>
      <c r="DU99" s="201"/>
      <c r="DV99" s="201"/>
      <c r="DW99" s="201"/>
      <c r="DX99" s="201"/>
      <c r="DY99" s="147"/>
      <c r="DZ99" s="147"/>
      <c r="EA99" s="147"/>
      <c r="EB99" s="147"/>
    </row>
    <row r="100" spans="1:132" ht="12.75">
      <c r="A100" s="169">
        <v>66</v>
      </c>
      <c r="B100" s="176" t="s">
        <v>207</v>
      </c>
      <c r="C100" s="176">
        <v>320561.6</v>
      </c>
      <c r="D100" s="176">
        <v>101296</v>
      </c>
      <c r="E100" s="201">
        <v>30</v>
      </c>
      <c r="F100" s="201">
        <v>33298</v>
      </c>
      <c r="G100" s="201">
        <v>33298</v>
      </c>
      <c r="H100" s="201">
        <v>33298</v>
      </c>
      <c r="I100" s="201"/>
      <c r="J100" s="147"/>
      <c r="K100" s="147"/>
      <c r="L100" s="147"/>
      <c r="M100" s="147"/>
      <c r="N100" s="147"/>
      <c r="O100" s="201">
        <v>33</v>
      </c>
      <c r="P100" s="201">
        <v>36603</v>
      </c>
      <c r="Q100" s="201">
        <v>36603</v>
      </c>
      <c r="R100" s="201">
        <v>69901</v>
      </c>
      <c r="S100" s="201"/>
      <c r="T100" s="147"/>
      <c r="U100" s="147"/>
      <c r="V100" s="147"/>
      <c r="W100" s="147"/>
      <c r="X100" s="147"/>
      <c r="Y100" s="201">
        <v>33</v>
      </c>
      <c r="Z100" s="201">
        <v>36603</v>
      </c>
      <c r="AA100" s="201">
        <v>36603</v>
      </c>
      <c r="AB100" s="201">
        <f t="shared" si="41"/>
        <v>106504</v>
      </c>
      <c r="AC100" s="201">
        <f t="shared" si="42"/>
        <v>0</v>
      </c>
      <c r="AD100" s="147"/>
      <c r="AE100" s="147">
        <f t="shared" si="43"/>
        <v>0</v>
      </c>
      <c r="AF100" s="147"/>
      <c r="AG100" s="147">
        <f t="shared" si="44"/>
        <v>0</v>
      </c>
      <c r="AH100" s="147">
        <f t="shared" si="45"/>
        <v>0</v>
      </c>
      <c r="AI100" s="201"/>
      <c r="AJ100" s="201"/>
      <c r="AK100" s="201"/>
      <c r="AL100" s="201">
        <f t="shared" si="46"/>
        <v>106504</v>
      </c>
      <c r="AM100" s="201">
        <f t="shared" si="47"/>
        <v>0</v>
      </c>
      <c r="AN100" s="147"/>
      <c r="AO100" s="147"/>
      <c r="AP100" s="147"/>
      <c r="AQ100" s="147"/>
      <c r="AR100" s="147"/>
      <c r="AS100" s="201"/>
      <c r="AT100" s="201"/>
      <c r="AU100" s="201"/>
      <c r="AV100" s="201">
        <f t="shared" si="48"/>
        <v>106504</v>
      </c>
      <c r="AW100" s="201">
        <f t="shared" si="49"/>
        <v>0</v>
      </c>
      <c r="AX100" s="147"/>
      <c r="AY100" s="147"/>
      <c r="AZ100" s="147"/>
      <c r="BA100" s="147"/>
      <c r="BB100" s="147"/>
      <c r="BC100" s="201"/>
      <c r="BD100" s="201"/>
      <c r="BE100" s="201"/>
      <c r="BF100" s="201">
        <f t="shared" si="50"/>
        <v>106504</v>
      </c>
      <c r="BG100" s="201">
        <f t="shared" si="51"/>
        <v>0</v>
      </c>
      <c r="BH100" s="147"/>
      <c r="BI100" s="147"/>
      <c r="BJ100" s="147"/>
      <c r="BK100" s="147"/>
      <c r="BL100" s="147"/>
      <c r="BM100" s="201"/>
      <c r="BN100" s="201"/>
      <c r="BO100" s="201"/>
      <c r="BP100" s="201">
        <f t="shared" si="52"/>
        <v>106504</v>
      </c>
      <c r="BQ100" s="201">
        <f t="shared" si="53"/>
        <v>0</v>
      </c>
      <c r="BR100" s="147"/>
      <c r="BS100" s="147"/>
      <c r="BT100" s="147"/>
      <c r="BU100" s="147"/>
      <c r="BV100" s="147"/>
      <c r="BW100" s="201"/>
      <c r="BX100" s="201"/>
      <c r="BY100" s="201"/>
      <c r="BZ100" s="201">
        <f t="shared" si="54"/>
        <v>106504</v>
      </c>
      <c r="CA100" s="201">
        <f t="shared" si="55"/>
        <v>0</v>
      </c>
      <c r="CB100" s="147"/>
      <c r="CC100" s="147"/>
      <c r="CD100" s="147"/>
      <c r="CE100" s="147"/>
      <c r="CF100" s="147"/>
      <c r="CG100" s="201"/>
      <c r="CH100" s="201"/>
      <c r="CI100" s="201"/>
      <c r="CJ100" s="201">
        <f t="shared" si="56"/>
        <v>106504</v>
      </c>
      <c r="CK100" s="201">
        <f t="shared" si="57"/>
        <v>0</v>
      </c>
      <c r="CL100" s="147"/>
      <c r="CM100" s="147"/>
      <c r="CN100" s="147"/>
      <c r="CO100" s="147"/>
      <c r="CP100" s="147"/>
      <c r="CQ100" s="201"/>
      <c r="CR100" s="201"/>
      <c r="CS100" s="201"/>
      <c r="CT100" s="201">
        <f t="shared" si="58"/>
        <v>106504</v>
      </c>
      <c r="CU100" s="201">
        <f t="shared" si="59"/>
        <v>0</v>
      </c>
      <c r="CV100" s="147"/>
      <c r="CW100" s="147"/>
      <c r="CX100" s="147"/>
      <c r="CY100" s="147"/>
      <c r="CZ100" s="147"/>
      <c r="DA100" s="201"/>
      <c r="DB100" s="201"/>
      <c r="DC100" s="201"/>
      <c r="DD100" s="201">
        <f t="shared" si="60"/>
        <v>106504</v>
      </c>
      <c r="DE100" s="201">
        <f t="shared" si="61"/>
        <v>0</v>
      </c>
      <c r="DF100" s="147"/>
      <c r="DG100" s="147"/>
      <c r="DH100" s="147"/>
      <c r="DI100" s="147"/>
      <c r="DJ100" s="147"/>
      <c r="DK100" s="201"/>
      <c r="DL100" s="201"/>
      <c r="DM100" s="201"/>
      <c r="DN100" s="201">
        <f t="shared" si="62"/>
        <v>106504</v>
      </c>
      <c r="DO100" s="201">
        <f t="shared" si="63"/>
        <v>0</v>
      </c>
      <c r="DP100" s="147"/>
      <c r="DQ100" s="147"/>
      <c r="DR100" s="147"/>
      <c r="DS100" s="147"/>
      <c r="DT100" s="147"/>
      <c r="DU100" s="201">
        <f t="shared" si="64"/>
        <v>33</v>
      </c>
      <c r="DV100" s="201">
        <f t="shared" si="65"/>
        <v>106504</v>
      </c>
      <c r="DW100" s="201">
        <f t="shared" si="66"/>
        <v>106504</v>
      </c>
      <c r="DX100" s="201">
        <f t="shared" si="67"/>
        <v>0</v>
      </c>
      <c r="DY100" s="147">
        <f t="shared" si="68"/>
        <v>0</v>
      </c>
      <c r="DZ100" s="147">
        <f t="shared" si="69"/>
        <v>0</v>
      </c>
      <c r="EA100" s="147">
        <f t="shared" si="70"/>
        <v>0</v>
      </c>
      <c r="EB100" s="147">
        <f t="shared" si="71"/>
        <v>0</v>
      </c>
    </row>
    <row r="101" spans="1:132" ht="12.75">
      <c r="A101" s="169">
        <v>67</v>
      </c>
      <c r="B101" s="176" t="s">
        <v>208</v>
      </c>
      <c r="C101" s="176">
        <v>2009184.4</v>
      </c>
      <c r="D101" s="176">
        <v>405227</v>
      </c>
      <c r="E101" s="201">
        <v>158</v>
      </c>
      <c r="F101" s="201">
        <v>151200</v>
      </c>
      <c r="G101" s="201"/>
      <c r="H101" s="201"/>
      <c r="I101" s="201">
        <v>151200</v>
      </c>
      <c r="J101" s="147">
        <v>85</v>
      </c>
      <c r="K101" s="147">
        <v>40600</v>
      </c>
      <c r="L101" s="147">
        <v>40600</v>
      </c>
      <c r="M101" s="147">
        <v>40600</v>
      </c>
      <c r="N101" s="147"/>
      <c r="O101" s="201">
        <v>163</v>
      </c>
      <c r="P101" s="201">
        <v>156100</v>
      </c>
      <c r="Q101" s="201"/>
      <c r="R101" s="201"/>
      <c r="S101" s="201">
        <v>156100</v>
      </c>
      <c r="T101" s="147">
        <v>85</v>
      </c>
      <c r="U101" s="147">
        <v>40600</v>
      </c>
      <c r="V101" s="147">
        <v>40600</v>
      </c>
      <c r="W101" s="147">
        <v>81200</v>
      </c>
      <c r="X101" s="147"/>
      <c r="Y101" s="201">
        <v>456</v>
      </c>
      <c r="Z101" s="201">
        <v>163400</v>
      </c>
      <c r="AA101" s="201"/>
      <c r="AB101" s="201">
        <f t="shared" si="41"/>
        <v>0</v>
      </c>
      <c r="AC101" s="201">
        <f t="shared" si="42"/>
        <v>470700</v>
      </c>
      <c r="AD101" s="147">
        <v>85</v>
      </c>
      <c r="AE101" s="147">
        <f t="shared" si="43"/>
        <v>29750</v>
      </c>
      <c r="AF101" s="147">
        <v>29750</v>
      </c>
      <c r="AG101" s="147">
        <f t="shared" si="44"/>
        <v>110950</v>
      </c>
      <c r="AH101" s="147">
        <f t="shared" si="45"/>
        <v>0</v>
      </c>
      <c r="AI101" s="201">
        <v>159</v>
      </c>
      <c r="AJ101" s="201">
        <v>145826</v>
      </c>
      <c r="AK101" s="201">
        <v>145826</v>
      </c>
      <c r="AL101" s="201">
        <f t="shared" si="46"/>
        <v>145826</v>
      </c>
      <c r="AM101" s="201">
        <f t="shared" si="47"/>
        <v>470700</v>
      </c>
      <c r="AN101" s="147"/>
      <c r="AO101" s="147"/>
      <c r="AP101" s="147"/>
      <c r="AQ101" s="147"/>
      <c r="AR101" s="147"/>
      <c r="AS101" s="201">
        <v>159</v>
      </c>
      <c r="AT101" s="201">
        <v>145826</v>
      </c>
      <c r="AU101" s="201"/>
      <c r="AV101" s="201">
        <f t="shared" si="48"/>
        <v>145826</v>
      </c>
      <c r="AW101" s="201">
        <f t="shared" si="49"/>
        <v>616526</v>
      </c>
      <c r="AX101" s="147"/>
      <c r="AY101" s="147"/>
      <c r="AZ101" s="147"/>
      <c r="BA101" s="147"/>
      <c r="BB101" s="147"/>
      <c r="BC101" s="201">
        <v>173</v>
      </c>
      <c r="BD101" s="201">
        <v>171589</v>
      </c>
      <c r="BE101" s="201"/>
      <c r="BF101" s="201">
        <f t="shared" si="50"/>
        <v>145826</v>
      </c>
      <c r="BG101" s="201">
        <f t="shared" si="51"/>
        <v>788115</v>
      </c>
      <c r="BH101" s="147"/>
      <c r="BI101" s="147"/>
      <c r="BJ101" s="147"/>
      <c r="BK101" s="147"/>
      <c r="BL101" s="147"/>
      <c r="BM101" s="201">
        <v>175</v>
      </c>
      <c r="BN101" s="201">
        <v>176441</v>
      </c>
      <c r="BO101" s="201">
        <v>176441</v>
      </c>
      <c r="BP101" s="201">
        <f t="shared" si="52"/>
        <v>322267</v>
      </c>
      <c r="BQ101" s="201">
        <f t="shared" si="53"/>
        <v>788115</v>
      </c>
      <c r="BR101" s="147"/>
      <c r="BS101" s="147"/>
      <c r="BT101" s="147"/>
      <c r="BU101" s="147"/>
      <c r="BV101" s="147"/>
      <c r="BW101" s="201"/>
      <c r="BX101" s="201"/>
      <c r="BY101" s="201"/>
      <c r="BZ101" s="201">
        <f t="shared" si="54"/>
        <v>322267</v>
      </c>
      <c r="CA101" s="201">
        <f t="shared" si="55"/>
        <v>788115</v>
      </c>
      <c r="CB101" s="147"/>
      <c r="CC101" s="147"/>
      <c r="CD101" s="147"/>
      <c r="CE101" s="147"/>
      <c r="CF101" s="147"/>
      <c r="CG101" s="201"/>
      <c r="CH101" s="201"/>
      <c r="CI101" s="201"/>
      <c r="CJ101" s="201">
        <f t="shared" si="56"/>
        <v>322267</v>
      </c>
      <c r="CK101" s="201">
        <f t="shared" si="57"/>
        <v>788115</v>
      </c>
      <c r="CL101" s="147"/>
      <c r="CM101" s="147"/>
      <c r="CN101" s="147"/>
      <c r="CO101" s="147"/>
      <c r="CP101" s="147"/>
      <c r="CQ101" s="201"/>
      <c r="CR101" s="201"/>
      <c r="CS101" s="201"/>
      <c r="CT101" s="201">
        <f t="shared" si="58"/>
        <v>322267</v>
      </c>
      <c r="CU101" s="201">
        <f t="shared" si="59"/>
        <v>788115</v>
      </c>
      <c r="CV101" s="147"/>
      <c r="CW101" s="147"/>
      <c r="CX101" s="147"/>
      <c r="CY101" s="147"/>
      <c r="CZ101" s="147"/>
      <c r="DA101" s="201"/>
      <c r="DB101" s="201"/>
      <c r="DC101" s="201"/>
      <c r="DD101" s="201">
        <f t="shared" si="60"/>
        <v>322267</v>
      </c>
      <c r="DE101" s="201">
        <f t="shared" si="61"/>
        <v>788115</v>
      </c>
      <c r="DF101" s="147"/>
      <c r="DG101" s="147"/>
      <c r="DH101" s="147"/>
      <c r="DI101" s="147"/>
      <c r="DJ101" s="147"/>
      <c r="DK101" s="201"/>
      <c r="DL101" s="201"/>
      <c r="DM101" s="201"/>
      <c r="DN101" s="201">
        <f t="shared" si="62"/>
        <v>322267</v>
      </c>
      <c r="DO101" s="201">
        <f t="shared" si="63"/>
        <v>788115</v>
      </c>
      <c r="DP101" s="147"/>
      <c r="DQ101" s="147"/>
      <c r="DR101" s="147"/>
      <c r="DS101" s="147"/>
      <c r="DT101" s="147"/>
      <c r="DU101" s="201">
        <f t="shared" si="64"/>
        <v>456</v>
      </c>
      <c r="DV101" s="201">
        <f t="shared" si="65"/>
        <v>1110382</v>
      </c>
      <c r="DW101" s="201">
        <f t="shared" si="66"/>
        <v>322267</v>
      </c>
      <c r="DX101" s="201">
        <f t="shared" si="67"/>
        <v>788115</v>
      </c>
      <c r="DY101" s="147">
        <f t="shared" si="68"/>
        <v>85</v>
      </c>
      <c r="DZ101" s="147">
        <f t="shared" si="69"/>
        <v>110950</v>
      </c>
      <c r="EA101" s="147">
        <f t="shared" si="70"/>
        <v>110950</v>
      </c>
      <c r="EB101" s="147">
        <f t="shared" si="71"/>
        <v>0</v>
      </c>
    </row>
    <row r="102" spans="1:132" ht="12.75">
      <c r="A102" s="169">
        <v>68</v>
      </c>
      <c r="B102" s="176" t="s">
        <v>135</v>
      </c>
      <c r="C102" s="176">
        <v>2674500</v>
      </c>
      <c r="D102" s="176">
        <v>574041</v>
      </c>
      <c r="E102" s="201">
        <v>104</v>
      </c>
      <c r="F102" s="201">
        <v>180000</v>
      </c>
      <c r="G102" s="201">
        <v>109515</v>
      </c>
      <c r="H102" s="201">
        <v>109515</v>
      </c>
      <c r="I102" s="201"/>
      <c r="J102" s="147">
        <v>36</v>
      </c>
      <c r="K102" s="147">
        <v>12950</v>
      </c>
      <c r="L102" s="147">
        <v>4550</v>
      </c>
      <c r="M102" s="147">
        <v>4550</v>
      </c>
      <c r="N102" s="147">
        <v>8400</v>
      </c>
      <c r="O102" s="201">
        <v>133</v>
      </c>
      <c r="P102" s="201">
        <v>165000</v>
      </c>
      <c r="Q102" s="201"/>
      <c r="R102" s="201">
        <v>109515</v>
      </c>
      <c r="S102" s="201"/>
      <c r="T102" s="147">
        <v>36</v>
      </c>
      <c r="U102" s="147">
        <v>12950</v>
      </c>
      <c r="V102" s="147">
        <v>12950</v>
      </c>
      <c r="W102" s="147">
        <v>17500</v>
      </c>
      <c r="X102" s="147">
        <v>8400</v>
      </c>
      <c r="Y102" s="201">
        <v>154</v>
      </c>
      <c r="Z102" s="201">
        <v>228456</v>
      </c>
      <c r="AA102" s="201"/>
      <c r="AB102" s="201">
        <f t="shared" si="41"/>
        <v>109515</v>
      </c>
      <c r="AC102" s="201">
        <f t="shared" si="42"/>
        <v>463941</v>
      </c>
      <c r="AD102" s="147">
        <v>45</v>
      </c>
      <c r="AE102" s="147">
        <f t="shared" si="43"/>
        <v>15750</v>
      </c>
      <c r="AF102" s="147"/>
      <c r="AG102" s="147">
        <f t="shared" si="44"/>
        <v>17500</v>
      </c>
      <c r="AH102" s="147">
        <f t="shared" si="45"/>
        <v>24150</v>
      </c>
      <c r="AI102" s="201">
        <v>154</v>
      </c>
      <c r="AJ102" s="201">
        <v>250000</v>
      </c>
      <c r="AK102" s="201">
        <v>142149</v>
      </c>
      <c r="AL102" s="201">
        <f t="shared" si="46"/>
        <v>251664</v>
      </c>
      <c r="AM102" s="201">
        <f t="shared" si="47"/>
        <v>571792</v>
      </c>
      <c r="AN102" s="147"/>
      <c r="AO102" s="147"/>
      <c r="AP102" s="147"/>
      <c r="AQ102" s="147"/>
      <c r="AR102" s="147"/>
      <c r="AS102" s="201">
        <v>154</v>
      </c>
      <c r="AT102" s="201">
        <v>250000</v>
      </c>
      <c r="AU102" s="201">
        <v>109515</v>
      </c>
      <c r="AV102" s="201">
        <f t="shared" si="48"/>
        <v>361179</v>
      </c>
      <c r="AW102" s="201">
        <f t="shared" si="49"/>
        <v>712277</v>
      </c>
      <c r="AX102" s="147"/>
      <c r="AY102" s="147"/>
      <c r="AZ102" s="147"/>
      <c r="BA102" s="147"/>
      <c r="BB102" s="147"/>
      <c r="BC102" s="201"/>
      <c r="BD102" s="201"/>
      <c r="BE102" s="201"/>
      <c r="BF102" s="201">
        <f t="shared" si="50"/>
        <v>361179</v>
      </c>
      <c r="BG102" s="201">
        <f t="shared" si="51"/>
        <v>712277</v>
      </c>
      <c r="BH102" s="147"/>
      <c r="BI102" s="147"/>
      <c r="BJ102" s="147"/>
      <c r="BK102" s="147"/>
      <c r="BL102" s="147"/>
      <c r="BM102" s="201">
        <v>159</v>
      </c>
      <c r="BN102" s="201">
        <v>260000</v>
      </c>
      <c r="BO102" s="201">
        <v>251665</v>
      </c>
      <c r="BP102" s="201">
        <f t="shared" si="52"/>
        <v>612844</v>
      </c>
      <c r="BQ102" s="201">
        <f t="shared" si="53"/>
        <v>720612</v>
      </c>
      <c r="BR102" s="147"/>
      <c r="BS102" s="147"/>
      <c r="BT102" s="147"/>
      <c r="BU102" s="147"/>
      <c r="BV102" s="147"/>
      <c r="BW102" s="201"/>
      <c r="BX102" s="201"/>
      <c r="BY102" s="201"/>
      <c r="BZ102" s="201">
        <f t="shared" si="54"/>
        <v>612844</v>
      </c>
      <c r="CA102" s="201">
        <f t="shared" si="55"/>
        <v>720612</v>
      </c>
      <c r="CB102" s="147"/>
      <c r="CC102" s="147"/>
      <c r="CD102" s="147"/>
      <c r="CE102" s="147"/>
      <c r="CF102" s="147"/>
      <c r="CG102" s="201"/>
      <c r="CH102" s="201"/>
      <c r="CI102" s="201"/>
      <c r="CJ102" s="201">
        <f t="shared" si="56"/>
        <v>612844</v>
      </c>
      <c r="CK102" s="201">
        <f t="shared" si="57"/>
        <v>720612</v>
      </c>
      <c r="CL102" s="147"/>
      <c r="CM102" s="147"/>
      <c r="CN102" s="147"/>
      <c r="CO102" s="147"/>
      <c r="CP102" s="147"/>
      <c r="CQ102" s="201"/>
      <c r="CR102" s="201"/>
      <c r="CS102" s="201"/>
      <c r="CT102" s="201">
        <f t="shared" si="58"/>
        <v>612844</v>
      </c>
      <c r="CU102" s="201">
        <f t="shared" si="59"/>
        <v>720612</v>
      </c>
      <c r="CV102" s="147"/>
      <c r="CW102" s="147"/>
      <c r="CX102" s="147"/>
      <c r="CY102" s="147"/>
      <c r="CZ102" s="147"/>
      <c r="DA102" s="201"/>
      <c r="DB102" s="201"/>
      <c r="DC102" s="201"/>
      <c r="DD102" s="201">
        <f t="shared" si="60"/>
        <v>612844</v>
      </c>
      <c r="DE102" s="201">
        <f t="shared" si="61"/>
        <v>720612</v>
      </c>
      <c r="DF102" s="147"/>
      <c r="DG102" s="147"/>
      <c r="DH102" s="147"/>
      <c r="DI102" s="147"/>
      <c r="DJ102" s="147"/>
      <c r="DK102" s="201"/>
      <c r="DL102" s="201"/>
      <c r="DM102" s="201"/>
      <c r="DN102" s="201">
        <f t="shared" si="62"/>
        <v>612844</v>
      </c>
      <c r="DO102" s="201">
        <f t="shared" si="63"/>
        <v>720612</v>
      </c>
      <c r="DP102" s="147"/>
      <c r="DQ102" s="147"/>
      <c r="DR102" s="147"/>
      <c r="DS102" s="147"/>
      <c r="DT102" s="147"/>
      <c r="DU102" s="201">
        <f t="shared" si="64"/>
        <v>159</v>
      </c>
      <c r="DV102" s="201">
        <f t="shared" si="65"/>
        <v>1333456</v>
      </c>
      <c r="DW102" s="201">
        <f t="shared" si="66"/>
        <v>612844</v>
      </c>
      <c r="DX102" s="201">
        <f t="shared" si="67"/>
        <v>720612</v>
      </c>
      <c r="DY102" s="147">
        <f t="shared" si="68"/>
        <v>45</v>
      </c>
      <c r="DZ102" s="147">
        <f t="shared" si="69"/>
        <v>41650</v>
      </c>
      <c r="EA102" s="147">
        <f t="shared" si="70"/>
        <v>17500</v>
      </c>
      <c r="EB102" s="147">
        <f t="shared" si="71"/>
        <v>24150</v>
      </c>
    </row>
    <row r="103" spans="1:132" ht="12.75">
      <c r="A103" s="169">
        <v>69</v>
      </c>
      <c r="B103" s="176" t="s">
        <v>136</v>
      </c>
      <c r="C103" s="176">
        <v>5196488.8</v>
      </c>
      <c r="D103" s="176">
        <v>774084</v>
      </c>
      <c r="E103" s="201">
        <v>270</v>
      </c>
      <c r="F103" s="201">
        <v>367187</v>
      </c>
      <c r="G103" s="201">
        <v>249687</v>
      </c>
      <c r="H103" s="201">
        <v>249687</v>
      </c>
      <c r="I103" s="201">
        <v>117500</v>
      </c>
      <c r="J103" s="147">
        <v>91</v>
      </c>
      <c r="K103" s="147">
        <v>31850</v>
      </c>
      <c r="L103" s="147"/>
      <c r="M103" s="147"/>
      <c r="N103" s="147">
        <v>31850</v>
      </c>
      <c r="O103" s="201">
        <v>403</v>
      </c>
      <c r="P103" s="201">
        <v>367187</v>
      </c>
      <c r="Q103" s="201"/>
      <c r="R103" s="201">
        <v>249697</v>
      </c>
      <c r="S103" s="201">
        <v>484677</v>
      </c>
      <c r="T103" s="147">
        <v>91</v>
      </c>
      <c r="U103" s="147">
        <v>31850</v>
      </c>
      <c r="V103" s="147"/>
      <c r="W103" s="147"/>
      <c r="X103" s="147">
        <v>63700</v>
      </c>
      <c r="Y103" s="201">
        <v>262</v>
      </c>
      <c r="Z103" s="201">
        <v>429830</v>
      </c>
      <c r="AA103" s="201">
        <v>180529</v>
      </c>
      <c r="AB103" s="201">
        <f t="shared" si="41"/>
        <v>430226</v>
      </c>
      <c r="AC103" s="201">
        <f t="shared" si="42"/>
        <v>733978</v>
      </c>
      <c r="AD103" s="147">
        <v>91</v>
      </c>
      <c r="AE103" s="147">
        <f t="shared" si="43"/>
        <v>31850</v>
      </c>
      <c r="AF103" s="147"/>
      <c r="AG103" s="147">
        <f t="shared" si="44"/>
        <v>0</v>
      </c>
      <c r="AH103" s="147">
        <f t="shared" si="45"/>
        <v>95550</v>
      </c>
      <c r="AI103" s="201">
        <v>262</v>
      </c>
      <c r="AJ103" s="201">
        <v>429830</v>
      </c>
      <c r="AK103" s="201"/>
      <c r="AL103" s="201">
        <f t="shared" si="46"/>
        <v>430226</v>
      </c>
      <c r="AM103" s="201">
        <f t="shared" si="47"/>
        <v>1163808</v>
      </c>
      <c r="AN103" s="147"/>
      <c r="AO103" s="147"/>
      <c r="AP103" s="147"/>
      <c r="AQ103" s="147"/>
      <c r="AR103" s="147"/>
      <c r="AS103" s="201">
        <v>253</v>
      </c>
      <c r="AT103" s="201">
        <v>413485</v>
      </c>
      <c r="AU103" s="201">
        <v>210878</v>
      </c>
      <c r="AV103" s="201">
        <f t="shared" si="48"/>
        <v>641104</v>
      </c>
      <c r="AW103" s="201">
        <f t="shared" si="49"/>
        <v>1366415</v>
      </c>
      <c r="AX103" s="147"/>
      <c r="AY103" s="147"/>
      <c r="AZ103" s="147"/>
      <c r="BA103" s="147"/>
      <c r="BB103" s="147"/>
      <c r="BC103" s="201">
        <v>253</v>
      </c>
      <c r="BD103" s="201">
        <v>414000</v>
      </c>
      <c r="BE103" s="201"/>
      <c r="BF103" s="201">
        <f t="shared" si="50"/>
        <v>641104</v>
      </c>
      <c r="BG103" s="201">
        <f t="shared" si="51"/>
        <v>1780415</v>
      </c>
      <c r="BH103" s="147"/>
      <c r="BI103" s="147"/>
      <c r="BJ103" s="147"/>
      <c r="BK103" s="147"/>
      <c r="BL103" s="147"/>
      <c r="BM103" s="201">
        <v>253</v>
      </c>
      <c r="BN103" s="201">
        <v>414000</v>
      </c>
      <c r="BO103" s="201"/>
      <c r="BP103" s="201">
        <f t="shared" si="52"/>
        <v>641104</v>
      </c>
      <c r="BQ103" s="201">
        <f t="shared" si="53"/>
        <v>2194415</v>
      </c>
      <c r="BR103" s="147"/>
      <c r="BS103" s="147"/>
      <c r="BT103" s="147"/>
      <c r="BU103" s="147"/>
      <c r="BV103" s="147"/>
      <c r="BW103" s="201"/>
      <c r="BX103" s="201"/>
      <c r="BY103" s="201"/>
      <c r="BZ103" s="201">
        <f t="shared" si="54"/>
        <v>641104</v>
      </c>
      <c r="CA103" s="201">
        <f t="shared" si="55"/>
        <v>2194415</v>
      </c>
      <c r="CB103" s="147"/>
      <c r="CC103" s="147"/>
      <c r="CD103" s="147"/>
      <c r="CE103" s="147"/>
      <c r="CF103" s="147"/>
      <c r="CG103" s="201"/>
      <c r="CH103" s="201"/>
      <c r="CI103" s="201"/>
      <c r="CJ103" s="201">
        <f t="shared" si="56"/>
        <v>641104</v>
      </c>
      <c r="CK103" s="201">
        <f t="shared" si="57"/>
        <v>2194415</v>
      </c>
      <c r="CL103" s="147"/>
      <c r="CM103" s="147"/>
      <c r="CN103" s="147"/>
      <c r="CO103" s="147"/>
      <c r="CP103" s="147"/>
      <c r="CQ103" s="201"/>
      <c r="CR103" s="201"/>
      <c r="CS103" s="201"/>
      <c r="CT103" s="201">
        <f t="shared" si="58"/>
        <v>641104</v>
      </c>
      <c r="CU103" s="201">
        <f t="shared" si="59"/>
        <v>2194415</v>
      </c>
      <c r="CV103" s="147"/>
      <c r="CW103" s="147"/>
      <c r="CX103" s="147"/>
      <c r="CY103" s="147"/>
      <c r="CZ103" s="147"/>
      <c r="DA103" s="201"/>
      <c r="DB103" s="201"/>
      <c r="DC103" s="201"/>
      <c r="DD103" s="201">
        <f t="shared" si="60"/>
        <v>641104</v>
      </c>
      <c r="DE103" s="201">
        <f t="shared" si="61"/>
        <v>2194415</v>
      </c>
      <c r="DF103" s="147"/>
      <c r="DG103" s="147"/>
      <c r="DH103" s="147"/>
      <c r="DI103" s="147"/>
      <c r="DJ103" s="147"/>
      <c r="DK103" s="201"/>
      <c r="DL103" s="201"/>
      <c r="DM103" s="201"/>
      <c r="DN103" s="201">
        <f t="shared" si="62"/>
        <v>641104</v>
      </c>
      <c r="DO103" s="201">
        <f t="shared" si="63"/>
        <v>2194415</v>
      </c>
      <c r="DP103" s="147"/>
      <c r="DQ103" s="147"/>
      <c r="DR103" s="147"/>
      <c r="DS103" s="147"/>
      <c r="DT103" s="147"/>
      <c r="DU103" s="201">
        <f t="shared" si="64"/>
        <v>403</v>
      </c>
      <c r="DV103" s="201">
        <f t="shared" si="65"/>
        <v>2835519</v>
      </c>
      <c r="DW103" s="201">
        <f t="shared" si="66"/>
        <v>641104</v>
      </c>
      <c r="DX103" s="201">
        <f t="shared" si="67"/>
        <v>2194415</v>
      </c>
      <c r="DY103" s="147">
        <f t="shared" si="68"/>
        <v>91</v>
      </c>
      <c r="DZ103" s="147">
        <f t="shared" si="69"/>
        <v>95550</v>
      </c>
      <c r="EA103" s="147">
        <f t="shared" si="70"/>
        <v>0</v>
      </c>
      <c r="EB103" s="147">
        <f t="shared" si="71"/>
        <v>95550</v>
      </c>
    </row>
    <row r="104" spans="1:132" ht="12.75">
      <c r="A104" s="169">
        <v>70</v>
      </c>
      <c r="B104" s="176" t="s">
        <v>137</v>
      </c>
      <c r="C104" s="176">
        <v>2522700</v>
      </c>
      <c r="D104" s="176">
        <v>493616</v>
      </c>
      <c r="E104" s="201">
        <v>125</v>
      </c>
      <c r="F104" s="201">
        <v>125000</v>
      </c>
      <c r="G104" s="201"/>
      <c r="H104" s="201"/>
      <c r="I104" s="201">
        <v>125000</v>
      </c>
      <c r="J104" s="147">
        <v>125</v>
      </c>
      <c r="K104" s="147">
        <v>43750</v>
      </c>
      <c r="L104" s="147">
        <v>43750</v>
      </c>
      <c r="M104" s="147">
        <v>43750</v>
      </c>
      <c r="N104" s="147"/>
      <c r="O104" s="201">
        <v>125</v>
      </c>
      <c r="P104" s="201">
        <v>121000</v>
      </c>
      <c r="Q104" s="201"/>
      <c r="R104" s="201"/>
      <c r="S104" s="201">
        <v>245000</v>
      </c>
      <c r="T104" s="147">
        <v>125</v>
      </c>
      <c r="U104" s="147">
        <v>43750</v>
      </c>
      <c r="V104" s="147">
        <v>43750</v>
      </c>
      <c r="W104" s="147">
        <v>87500</v>
      </c>
      <c r="X104" s="147"/>
      <c r="Y104" s="201">
        <v>125</v>
      </c>
      <c r="Z104" s="201">
        <v>200000</v>
      </c>
      <c r="AA104" s="201">
        <v>96000</v>
      </c>
      <c r="AB104" s="201">
        <f t="shared" si="41"/>
        <v>96000</v>
      </c>
      <c r="AC104" s="201">
        <f t="shared" si="42"/>
        <v>350000</v>
      </c>
      <c r="AD104" s="147">
        <v>125</v>
      </c>
      <c r="AE104" s="147">
        <f t="shared" si="43"/>
        <v>43750</v>
      </c>
      <c r="AF104" s="147">
        <v>43750</v>
      </c>
      <c r="AG104" s="147">
        <f t="shared" si="44"/>
        <v>131250</v>
      </c>
      <c r="AH104" s="147">
        <f t="shared" si="45"/>
        <v>0</v>
      </c>
      <c r="AI104" s="201"/>
      <c r="AJ104" s="201"/>
      <c r="AK104" s="201"/>
      <c r="AL104" s="201">
        <f t="shared" si="46"/>
        <v>96000</v>
      </c>
      <c r="AM104" s="201">
        <f t="shared" si="47"/>
        <v>350000</v>
      </c>
      <c r="AN104" s="147"/>
      <c r="AO104" s="147"/>
      <c r="AP104" s="147"/>
      <c r="AQ104" s="147"/>
      <c r="AR104" s="147"/>
      <c r="AS104" s="201"/>
      <c r="AT104" s="201"/>
      <c r="AU104" s="201"/>
      <c r="AV104" s="201">
        <f t="shared" si="48"/>
        <v>96000</v>
      </c>
      <c r="AW104" s="201">
        <f t="shared" si="49"/>
        <v>350000</v>
      </c>
      <c r="AX104" s="147"/>
      <c r="AY104" s="147"/>
      <c r="AZ104" s="147"/>
      <c r="BA104" s="147"/>
      <c r="BB104" s="147"/>
      <c r="BC104" s="201"/>
      <c r="BD104" s="201"/>
      <c r="BE104" s="201"/>
      <c r="BF104" s="201">
        <f t="shared" si="50"/>
        <v>96000</v>
      </c>
      <c r="BG104" s="201">
        <f t="shared" si="51"/>
        <v>350000</v>
      </c>
      <c r="BH104" s="147"/>
      <c r="BI104" s="147"/>
      <c r="BJ104" s="147"/>
      <c r="BK104" s="147"/>
      <c r="BL104" s="147"/>
      <c r="BM104" s="201"/>
      <c r="BN104" s="201"/>
      <c r="BO104" s="201"/>
      <c r="BP104" s="201">
        <f t="shared" si="52"/>
        <v>96000</v>
      </c>
      <c r="BQ104" s="201">
        <f t="shared" si="53"/>
        <v>350000</v>
      </c>
      <c r="BR104" s="147"/>
      <c r="BS104" s="147"/>
      <c r="BT104" s="147"/>
      <c r="BU104" s="147"/>
      <c r="BV104" s="147"/>
      <c r="BW104" s="201"/>
      <c r="BX104" s="201"/>
      <c r="BY104" s="201"/>
      <c r="BZ104" s="201">
        <f t="shared" si="54"/>
        <v>96000</v>
      </c>
      <c r="CA104" s="201">
        <f t="shared" si="55"/>
        <v>350000</v>
      </c>
      <c r="CB104" s="147"/>
      <c r="CC104" s="147"/>
      <c r="CD104" s="147"/>
      <c r="CE104" s="147"/>
      <c r="CF104" s="147"/>
      <c r="CG104" s="201"/>
      <c r="CH104" s="201"/>
      <c r="CI104" s="201"/>
      <c r="CJ104" s="201">
        <f t="shared" si="56"/>
        <v>96000</v>
      </c>
      <c r="CK104" s="201">
        <f t="shared" si="57"/>
        <v>350000</v>
      </c>
      <c r="CL104" s="147"/>
      <c r="CM104" s="147"/>
      <c r="CN104" s="147"/>
      <c r="CO104" s="147"/>
      <c r="CP104" s="147"/>
      <c r="CQ104" s="201"/>
      <c r="CR104" s="201"/>
      <c r="CS104" s="201"/>
      <c r="CT104" s="201">
        <f t="shared" si="58"/>
        <v>96000</v>
      </c>
      <c r="CU104" s="201">
        <f t="shared" si="59"/>
        <v>350000</v>
      </c>
      <c r="CV104" s="147"/>
      <c r="CW104" s="147"/>
      <c r="CX104" s="147"/>
      <c r="CY104" s="147"/>
      <c r="CZ104" s="147"/>
      <c r="DA104" s="201"/>
      <c r="DB104" s="201"/>
      <c r="DC104" s="201"/>
      <c r="DD104" s="201">
        <f t="shared" si="60"/>
        <v>96000</v>
      </c>
      <c r="DE104" s="201">
        <f t="shared" si="61"/>
        <v>350000</v>
      </c>
      <c r="DF104" s="147"/>
      <c r="DG104" s="147"/>
      <c r="DH104" s="147"/>
      <c r="DI104" s="147"/>
      <c r="DJ104" s="147"/>
      <c r="DK104" s="201"/>
      <c r="DL104" s="201"/>
      <c r="DM104" s="201"/>
      <c r="DN104" s="201">
        <f t="shared" si="62"/>
        <v>96000</v>
      </c>
      <c r="DO104" s="201">
        <f t="shared" si="63"/>
        <v>350000</v>
      </c>
      <c r="DP104" s="147"/>
      <c r="DQ104" s="147"/>
      <c r="DR104" s="147"/>
      <c r="DS104" s="147"/>
      <c r="DT104" s="147"/>
      <c r="DU104" s="201">
        <f t="shared" si="64"/>
        <v>125</v>
      </c>
      <c r="DV104" s="201">
        <f t="shared" si="65"/>
        <v>446000</v>
      </c>
      <c r="DW104" s="201">
        <f t="shared" si="66"/>
        <v>96000</v>
      </c>
      <c r="DX104" s="201">
        <f t="shared" si="67"/>
        <v>350000</v>
      </c>
      <c r="DY104" s="147">
        <f t="shared" si="68"/>
        <v>125</v>
      </c>
      <c r="DZ104" s="147">
        <f t="shared" si="69"/>
        <v>131250</v>
      </c>
      <c r="EA104" s="147">
        <f t="shared" si="70"/>
        <v>131250</v>
      </c>
      <c r="EB104" s="147">
        <f t="shared" si="71"/>
        <v>0</v>
      </c>
    </row>
    <row r="105" spans="1:132" ht="12.75">
      <c r="A105" s="169">
        <v>71</v>
      </c>
      <c r="B105" s="176" t="s">
        <v>209</v>
      </c>
      <c r="C105" s="176">
        <v>14950</v>
      </c>
      <c r="D105" s="176">
        <v>14950</v>
      </c>
      <c r="E105" s="201"/>
      <c r="F105" s="201"/>
      <c r="G105" s="201"/>
      <c r="H105" s="201"/>
      <c r="I105" s="201"/>
      <c r="J105" s="147"/>
      <c r="K105" s="147"/>
      <c r="L105" s="147"/>
      <c r="M105" s="147"/>
      <c r="N105" s="147"/>
      <c r="O105" s="201"/>
      <c r="P105" s="201"/>
      <c r="Q105" s="201"/>
      <c r="R105" s="201"/>
      <c r="S105" s="201"/>
      <c r="T105" s="147"/>
      <c r="U105" s="147"/>
      <c r="V105" s="147"/>
      <c r="W105" s="147"/>
      <c r="X105" s="147"/>
      <c r="Y105" s="201"/>
      <c r="Z105" s="201"/>
      <c r="AA105" s="201"/>
      <c r="AB105" s="201">
        <f t="shared" si="41"/>
        <v>0</v>
      </c>
      <c r="AC105" s="201">
        <f t="shared" si="42"/>
        <v>0</v>
      </c>
      <c r="AD105" s="147"/>
      <c r="AE105" s="147">
        <f t="shared" si="43"/>
        <v>0</v>
      </c>
      <c r="AF105" s="147"/>
      <c r="AG105" s="147">
        <f t="shared" si="44"/>
        <v>0</v>
      </c>
      <c r="AH105" s="147">
        <f t="shared" si="45"/>
        <v>0</v>
      </c>
      <c r="AI105" s="201"/>
      <c r="AJ105" s="201"/>
      <c r="AK105" s="201"/>
      <c r="AL105" s="201">
        <f t="shared" si="46"/>
        <v>0</v>
      </c>
      <c r="AM105" s="201">
        <f t="shared" si="47"/>
        <v>0</v>
      </c>
      <c r="AN105" s="147"/>
      <c r="AO105" s="147"/>
      <c r="AP105" s="147"/>
      <c r="AQ105" s="147"/>
      <c r="AR105" s="147"/>
      <c r="AS105" s="201"/>
      <c r="AT105" s="201"/>
      <c r="AU105" s="201"/>
      <c r="AV105" s="201">
        <f t="shared" si="48"/>
        <v>0</v>
      </c>
      <c r="AW105" s="201">
        <f t="shared" si="49"/>
        <v>0</v>
      </c>
      <c r="AX105" s="147"/>
      <c r="AY105" s="147"/>
      <c r="AZ105" s="147"/>
      <c r="BA105" s="147"/>
      <c r="BB105" s="147"/>
      <c r="BC105" s="201"/>
      <c r="BD105" s="201"/>
      <c r="BE105" s="201"/>
      <c r="BF105" s="201">
        <f t="shared" si="50"/>
        <v>0</v>
      </c>
      <c r="BG105" s="201">
        <f t="shared" si="51"/>
        <v>0</v>
      </c>
      <c r="BH105" s="147"/>
      <c r="BI105" s="147"/>
      <c r="BJ105" s="147"/>
      <c r="BK105" s="147"/>
      <c r="BL105" s="147"/>
      <c r="BM105" s="201"/>
      <c r="BN105" s="201"/>
      <c r="BO105" s="201"/>
      <c r="BP105" s="201">
        <f t="shared" si="52"/>
        <v>0</v>
      </c>
      <c r="BQ105" s="201">
        <f t="shared" si="53"/>
        <v>0</v>
      </c>
      <c r="BR105" s="147"/>
      <c r="BS105" s="147"/>
      <c r="BT105" s="147"/>
      <c r="BU105" s="147"/>
      <c r="BV105" s="147"/>
      <c r="BW105" s="201"/>
      <c r="BX105" s="201"/>
      <c r="BY105" s="201"/>
      <c r="BZ105" s="201">
        <f t="shared" si="54"/>
        <v>0</v>
      </c>
      <c r="CA105" s="201">
        <f t="shared" si="55"/>
        <v>0</v>
      </c>
      <c r="CB105" s="147"/>
      <c r="CC105" s="147"/>
      <c r="CD105" s="147"/>
      <c r="CE105" s="147"/>
      <c r="CF105" s="147"/>
      <c r="CG105" s="201"/>
      <c r="CH105" s="201"/>
      <c r="CI105" s="201"/>
      <c r="CJ105" s="201">
        <f t="shared" si="56"/>
        <v>0</v>
      </c>
      <c r="CK105" s="201">
        <f t="shared" si="57"/>
        <v>0</v>
      </c>
      <c r="CL105" s="147"/>
      <c r="CM105" s="147"/>
      <c r="CN105" s="147"/>
      <c r="CO105" s="147"/>
      <c r="CP105" s="147"/>
      <c r="CQ105" s="201"/>
      <c r="CR105" s="201"/>
      <c r="CS105" s="201"/>
      <c r="CT105" s="201">
        <f t="shared" si="58"/>
        <v>0</v>
      </c>
      <c r="CU105" s="201">
        <f t="shared" si="59"/>
        <v>0</v>
      </c>
      <c r="CV105" s="147"/>
      <c r="CW105" s="147"/>
      <c r="CX105" s="147"/>
      <c r="CY105" s="147"/>
      <c r="CZ105" s="147"/>
      <c r="DA105" s="201"/>
      <c r="DB105" s="201"/>
      <c r="DC105" s="201"/>
      <c r="DD105" s="201">
        <f t="shared" si="60"/>
        <v>0</v>
      </c>
      <c r="DE105" s="201">
        <f t="shared" si="61"/>
        <v>0</v>
      </c>
      <c r="DF105" s="147"/>
      <c r="DG105" s="147"/>
      <c r="DH105" s="147"/>
      <c r="DI105" s="147"/>
      <c r="DJ105" s="147"/>
      <c r="DK105" s="201"/>
      <c r="DL105" s="201"/>
      <c r="DM105" s="201"/>
      <c r="DN105" s="201">
        <f t="shared" si="62"/>
        <v>0</v>
      </c>
      <c r="DO105" s="201">
        <f t="shared" si="63"/>
        <v>0</v>
      </c>
      <c r="DP105" s="147"/>
      <c r="DQ105" s="147"/>
      <c r="DR105" s="147"/>
      <c r="DS105" s="147"/>
      <c r="DT105" s="147"/>
      <c r="DU105" s="201">
        <f t="shared" si="64"/>
        <v>0</v>
      </c>
      <c r="DV105" s="201">
        <f t="shared" si="65"/>
        <v>0</v>
      </c>
      <c r="DW105" s="201">
        <f t="shared" si="66"/>
        <v>0</v>
      </c>
      <c r="DX105" s="201">
        <f t="shared" si="67"/>
        <v>0</v>
      </c>
      <c r="DY105" s="147">
        <f t="shared" si="68"/>
        <v>0</v>
      </c>
      <c r="DZ105" s="147">
        <f t="shared" si="69"/>
        <v>0</v>
      </c>
      <c r="EA105" s="147">
        <f t="shared" si="70"/>
        <v>0</v>
      </c>
      <c r="EB105" s="147">
        <f t="shared" si="71"/>
        <v>0</v>
      </c>
    </row>
    <row r="106" spans="1:132" ht="12.75">
      <c r="A106" s="169">
        <v>72</v>
      </c>
      <c r="B106" s="176" t="s">
        <v>139</v>
      </c>
      <c r="C106" s="176">
        <v>1003891.2</v>
      </c>
      <c r="D106" s="176">
        <v>212132</v>
      </c>
      <c r="E106" s="201">
        <v>120</v>
      </c>
      <c r="F106" s="201">
        <v>59180</v>
      </c>
      <c r="G106" s="201"/>
      <c r="H106" s="201">
        <v>59180</v>
      </c>
      <c r="I106" s="201"/>
      <c r="J106" s="147">
        <v>46</v>
      </c>
      <c r="K106" s="147">
        <v>16100</v>
      </c>
      <c r="L106" s="147"/>
      <c r="M106" s="147"/>
      <c r="N106" s="147">
        <v>16100</v>
      </c>
      <c r="O106" s="201">
        <v>47</v>
      </c>
      <c r="P106" s="201">
        <v>60207</v>
      </c>
      <c r="Q106" s="201"/>
      <c r="R106" s="201">
        <v>59180</v>
      </c>
      <c r="S106" s="201">
        <v>60207</v>
      </c>
      <c r="T106" s="147">
        <v>47</v>
      </c>
      <c r="U106" s="147">
        <v>16450</v>
      </c>
      <c r="V106" s="147"/>
      <c r="W106" s="147">
        <v>16450</v>
      </c>
      <c r="X106" s="147"/>
      <c r="Y106" s="201"/>
      <c r="Z106" s="201"/>
      <c r="AA106" s="201"/>
      <c r="AB106" s="201">
        <f t="shared" si="41"/>
        <v>59180</v>
      </c>
      <c r="AC106" s="201">
        <f t="shared" si="42"/>
        <v>60207</v>
      </c>
      <c r="AD106" s="147"/>
      <c r="AE106" s="147">
        <f t="shared" si="43"/>
        <v>0</v>
      </c>
      <c r="AF106" s="147"/>
      <c r="AG106" s="147">
        <f t="shared" si="44"/>
        <v>0</v>
      </c>
      <c r="AH106" s="147">
        <f t="shared" si="45"/>
        <v>32550</v>
      </c>
      <c r="AI106" s="201">
        <v>51</v>
      </c>
      <c r="AJ106" s="201">
        <v>66775</v>
      </c>
      <c r="AK106" s="201">
        <v>48717</v>
      </c>
      <c r="AL106" s="201">
        <f t="shared" si="46"/>
        <v>107897</v>
      </c>
      <c r="AM106" s="201">
        <f t="shared" si="47"/>
        <v>78265</v>
      </c>
      <c r="AN106" s="147"/>
      <c r="AO106" s="147"/>
      <c r="AP106" s="147"/>
      <c r="AQ106" s="147"/>
      <c r="AR106" s="147"/>
      <c r="AS106" s="201">
        <v>51</v>
      </c>
      <c r="AT106" s="201">
        <v>64203</v>
      </c>
      <c r="AU106" s="201">
        <v>66048</v>
      </c>
      <c r="AV106" s="201">
        <f t="shared" si="48"/>
        <v>173945</v>
      </c>
      <c r="AW106" s="201">
        <f t="shared" si="49"/>
        <v>76420</v>
      </c>
      <c r="AX106" s="147"/>
      <c r="AY106" s="147"/>
      <c r="AZ106" s="147"/>
      <c r="BA106" s="147"/>
      <c r="BB106" s="147"/>
      <c r="BC106" s="201">
        <v>50</v>
      </c>
      <c r="BD106" s="201">
        <v>60743</v>
      </c>
      <c r="BE106" s="201">
        <v>59255</v>
      </c>
      <c r="BF106" s="201">
        <f t="shared" si="50"/>
        <v>233200</v>
      </c>
      <c r="BG106" s="201">
        <f t="shared" si="51"/>
        <v>77908</v>
      </c>
      <c r="BH106" s="147"/>
      <c r="BI106" s="147"/>
      <c r="BJ106" s="147"/>
      <c r="BK106" s="147"/>
      <c r="BL106" s="147"/>
      <c r="BM106" s="201">
        <v>46</v>
      </c>
      <c r="BN106" s="201">
        <v>55213</v>
      </c>
      <c r="BO106" s="201"/>
      <c r="BP106" s="201">
        <f t="shared" si="52"/>
        <v>233200</v>
      </c>
      <c r="BQ106" s="201">
        <f t="shared" si="53"/>
        <v>133121</v>
      </c>
      <c r="BR106" s="147"/>
      <c r="BS106" s="147"/>
      <c r="BT106" s="147"/>
      <c r="BU106" s="147"/>
      <c r="BV106" s="147"/>
      <c r="BW106" s="201"/>
      <c r="BX106" s="201"/>
      <c r="BY106" s="201"/>
      <c r="BZ106" s="201">
        <f t="shared" si="54"/>
        <v>233200</v>
      </c>
      <c r="CA106" s="201">
        <f t="shared" si="55"/>
        <v>133121</v>
      </c>
      <c r="CB106" s="147"/>
      <c r="CC106" s="147"/>
      <c r="CD106" s="147"/>
      <c r="CE106" s="147"/>
      <c r="CF106" s="147"/>
      <c r="CG106" s="201"/>
      <c r="CH106" s="201"/>
      <c r="CI106" s="201"/>
      <c r="CJ106" s="201">
        <f t="shared" si="56"/>
        <v>233200</v>
      </c>
      <c r="CK106" s="201">
        <f t="shared" si="57"/>
        <v>133121</v>
      </c>
      <c r="CL106" s="147"/>
      <c r="CM106" s="147"/>
      <c r="CN106" s="147"/>
      <c r="CO106" s="147"/>
      <c r="CP106" s="147"/>
      <c r="CQ106" s="201"/>
      <c r="CR106" s="201"/>
      <c r="CS106" s="201"/>
      <c r="CT106" s="201">
        <f t="shared" si="58"/>
        <v>233200</v>
      </c>
      <c r="CU106" s="201">
        <f t="shared" si="59"/>
        <v>133121</v>
      </c>
      <c r="CV106" s="147"/>
      <c r="CW106" s="147"/>
      <c r="CX106" s="147"/>
      <c r="CY106" s="147"/>
      <c r="CZ106" s="147"/>
      <c r="DA106" s="201"/>
      <c r="DB106" s="201"/>
      <c r="DC106" s="201"/>
      <c r="DD106" s="201">
        <f t="shared" si="60"/>
        <v>233200</v>
      </c>
      <c r="DE106" s="201">
        <f t="shared" si="61"/>
        <v>133121</v>
      </c>
      <c r="DF106" s="147"/>
      <c r="DG106" s="147"/>
      <c r="DH106" s="147"/>
      <c r="DI106" s="147"/>
      <c r="DJ106" s="147"/>
      <c r="DK106" s="201"/>
      <c r="DL106" s="201"/>
      <c r="DM106" s="201"/>
      <c r="DN106" s="201">
        <f t="shared" si="62"/>
        <v>233200</v>
      </c>
      <c r="DO106" s="201">
        <f t="shared" si="63"/>
        <v>133121</v>
      </c>
      <c r="DP106" s="147"/>
      <c r="DQ106" s="147"/>
      <c r="DR106" s="147"/>
      <c r="DS106" s="147"/>
      <c r="DT106" s="147"/>
      <c r="DU106" s="201">
        <f t="shared" si="64"/>
        <v>120</v>
      </c>
      <c r="DV106" s="201">
        <f t="shared" si="65"/>
        <v>366321</v>
      </c>
      <c r="DW106" s="201">
        <f t="shared" si="66"/>
        <v>233200</v>
      </c>
      <c r="DX106" s="201">
        <f t="shared" si="67"/>
        <v>133121</v>
      </c>
      <c r="DY106" s="147">
        <f t="shared" si="68"/>
        <v>47</v>
      </c>
      <c r="DZ106" s="147">
        <f t="shared" si="69"/>
        <v>32550</v>
      </c>
      <c r="EA106" s="147">
        <f t="shared" si="70"/>
        <v>0</v>
      </c>
      <c r="EB106" s="147">
        <f t="shared" si="71"/>
        <v>32550</v>
      </c>
    </row>
    <row r="107" spans="1:132" ht="12.75">
      <c r="A107" s="169">
        <v>73</v>
      </c>
      <c r="B107" s="176" t="s">
        <v>140</v>
      </c>
      <c r="C107" s="176">
        <v>114146.8</v>
      </c>
      <c r="D107" s="176">
        <v>71594</v>
      </c>
      <c r="E107" s="201">
        <v>14</v>
      </c>
      <c r="F107" s="201">
        <v>8553</v>
      </c>
      <c r="G107" s="201"/>
      <c r="H107" s="201"/>
      <c r="I107" s="201">
        <v>8553</v>
      </c>
      <c r="J107" s="147"/>
      <c r="K107" s="147"/>
      <c r="L107" s="147"/>
      <c r="M107" s="147"/>
      <c r="N107" s="147"/>
      <c r="O107" s="201">
        <v>14</v>
      </c>
      <c r="P107" s="201">
        <v>8553</v>
      </c>
      <c r="Q107" s="201">
        <v>17106</v>
      </c>
      <c r="R107" s="201">
        <v>17106</v>
      </c>
      <c r="S107" s="201"/>
      <c r="T107" s="147"/>
      <c r="U107" s="147"/>
      <c r="V107" s="147"/>
      <c r="W107" s="147"/>
      <c r="X107" s="147"/>
      <c r="Y107" s="201">
        <v>14</v>
      </c>
      <c r="Z107" s="201">
        <v>7965</v>
      </c>
      <c r="AA107" s="201">
        <v>7965</v>
      </c>
      <c r="AB107" s="201">
        <f t="shared" si="41"/>
        <v>25071</v>
      </c>
      <c r="AC107" s="201">
        <f t="shared" si="42"/>
        <v>0</v>
      </c>
      <c r="AD107" s="147"/>
      <c r="AE107" s="147">
        <f t="shared" si="43"/>
        <v>0</v>
      </c>
      <c r="AF107" s="147"/>
      <c r="AG107" s="147">
        <f t="shared" si="44"/>
        <v>0</v>
      </c>
      <c r="AH107" s="147">
        <f t="shared" si="45"/>
        <v>0</v>
      </c>
      <c r="AI107" s="201">
        <v>14</v>
      </c>
      <c r="AJ107" s="201">
        <v>7965</v>
      </c>
      <c r="AK107" s="201">
        <v>7965</v>
      </c>
      <c r="AL107" s="201">
        <f t="shared" si="46"/>
        <v>33036</v>
      </c>
      <c r="AM107" s="201">
        <f t="shared" si="47"/>
        <v>0</v>
      </c>
      <c r="AN107" s="147"/>
      <c r="AO107" s="147"/>
      <c r="AP107" s="147"/>
      <c r="AQ107" s="147"/>
      <c r="AR107" s="147"/>
      <c r="AS107" s="201"/>
      <c r="AT107" s="201"/>
      <c r="AU107" s="201"/>
      <c r="AV107" s="201">
        <f t="shared" si="48"/>
        <v>33036</v>
      </c>
      <c r="AW107" s="201">
        <f t="shared" si="49"/>
        <v>0</v>
      </c>
      <c r="AX107" s="147"/>
      <c r="AY107" s="147"/>
      <c r="AZ107" s="147"/>
      <c r="BA107" s="147"/>
      <c r="BB107" s="147"/>
      <c r="BC107" s="201">
        <v>14</v>
      </c>
      <c r="BD107" s="201">
        <v>8662</v>
      </c>
      <c r="BE107" s="201">
        <v>8662</v>
      </c>
      <c r="BF107" s="201">
        <f t="shared" si="50"/>
        <v>41698</v>
      </c>
      <c r="BG107" s="201">
        <f t="shared" si="51"/>
        <v>0</v>
      </c>
      <c r="BH107" s="147"/>
      <c r="BI107" s="147"/>
      <c r="BJ107" s="147"/>
      <c r="BK107" s="147"/>
      <c r="BL107" s="147"/>
      <c r="BM107" s="201">
        <v>20</v>
      </c>
      <c r="BN107" s="201">
        <v>13288</v>
      </c>
      <c r="BO107" s="201">
        <v>13288</v>
      </c>
      <c r="BP107" s="201">
        <f t="shared" si="52"/>
        <v>54986</v>
      </c>
      <c r="BQ107" s="201">
        <f t="shared" si="53"/>
        <v>0</v>
      </c>
      <c r="BR107" s="147"/>
      <c r="BS107" s="147"/>
      <c r="BT107" s="147"/>
      <c r="BU107" s="147"/>
      <c r="BV107" s="147"/>
      <c r="BW107" s="201"/>
      <c r="BX107" s="201"/>
      <c r="BY107" s="201"/>
      <c r="BZ107" s="201">
        <f t="shared" si="54"/>
        <v>54986</v>
      </c>
      <c r="CA107" s="201">
        <f t="shared" si="55"/>
        <v>0</v>
      </c>
      <c r="CB107" s="147"/>
      <c r="CC107" s="147"/>
      <c r="CD107" s="147"/>
      <c r="CE107" s="147"/>
      <c r="CF107" s="147"/>
      <c r="CG107" s="201"/>
      <c r="CH107" s="201"/>
      <c r="CI107" s="201"/>
      <c r="CJ107" s="201">
        <f t="shared" si="56"/>
        <v>54986</v>
      </c>
      <c r="CK107" s="201">
        <f t="shared" si="57"/>
        <v>0</v>
      </c>
      <c r="CL107" s="147"/>
      <c r="CM107" s="147"/>
      <c r="CN107" s="147"/>
      <c r="CO107" s="147"/>
      <c r="CP107" s="147"/>
      <c r="CQ107" s="201"/>
      <c r="CR107" s="201"/>
      <c r="CS107" s="201"/>
      <c r="CT107" s="201">
        <f t="shared" si="58"/>
        <v>54986</v>
      </c>
      <c r="CU107" s="201">
        <f t="shared" si="59"/>
        <v>0</v>
      </c>
      <c r="CV107" s="147"/>
      <c r="CW107" s="147"/>
      <c r="CX107" s="147"/>
      <c r="CY107" s="147"/>
      <c r="CZ107" s="147"/>
      <c r="DA107" s="201"/>
      <c r="DB107" s="201"/>
      <c r="DC107" s="201"/>
      <c r="DD107" s="201">
        <f t="shared" si="60"/>
        <v>54986</v>
      </c>
      <c r="DE107" s="201">
        <f t="shared" si="61"/>
        <v>0</v>
      </c>
      <c r="DF107" s="147"/>
      <c r="DG107" s="147"/>
      <c r="DH107" s="147"/>
      <c r="DI107" s="147"/>
      <c r="DJ107" s="147"/>
      <c r="DK107" s="201"/>
      <c r="DL107" s="201"/>
      <c r="DM107" s="201"/>
      <c r="DN107" s="201">
        <f t="shared" si="62"/>
        <v>54986</v>
      </c>
      <c r="DO107" s="201">
        <f t="shared" si="63"/>
        <v>0</v>
      </c>
      <c r="DP107" s="147"/>
      <c r="DQ107" s="147"/>
      <c r="DR107" s="147"/>
      <c r="DS107" s="147"/>
      <c r="DT107" s="147"/>
      <c r="DU107" s="201">
        <f t="shared" si="64"/>
        <v>20</v>
      </c>
      <c r="DV107" s="201">
        <f t="shared" si="65"/>
        <v>54986</v>
      </c>
      <c r="DW107" s="201">
        <f t="shared" si="66"/>
        <v>54986</v>
      </c>
      <c r="DX107" s="201">
        <f t="shared" si="67"/>
        <v>0</v>
      </c>
      <c r="DY107" s="147">
        <f t="shared" si="68"/>
        <v>0</v>
      </c>
      <c r="DZ107" s="147">
        <f t="shared" si="69"/>
        <v>0</v>
      </c>
      <c r="EA107" s="147">
        <f t="shared" si="70"/>
        <v>0</v>
      </c>
      <c r="EB107" s="147">
        <f t="shared" si="71"/>
        <v>0</v>
      </c>
    </row>
    <row r="108" spans="1:132" ht="12.75">
      <c r="A108" s="169">
        <v>74</v>
      </c>
      <c r="B108" s="176" t="s">
        <v>141</v>
      </c>
      <c r="C108" s="176">
        <v>2592792</v>
      </c>
      <c r="D108" s="176">
        <v>414164</v>
      </c>
      <c r="E108" s="201">
        <v>160</v>
      </c>
      <c r="F108" s="201">
        <v>98065</v>
      </c>
      <c r="G108" s="201">
        <v>98065</v>
      </c>
      <c r="H108" s="201">
        <v>98065</v>
      </c>
      <c r="I108" s="201"/>
      <c r="J108" s="147">
        <v>90</v>
      </c>
      <c r="K108" s="147">
        <v>31500</v>
      </c>
      <c r="L108" s="147">
        <v>31500</v>
      </c>
      <c r="M108" s="147">
        <v>31500</v>
      </c>
      <c r="N108" s="147"/>
      <c r="O108" s="201">
        <v>160</v>
      </c>
      <c r="P108" s="201">
        <v>123153</v>
      </c>
      <c r="Q108" s="201">
        <v>121833</v>
      </c>
      <c r="R108" s="201">
        <v>219898</v>
      </c>
      <c r="S108" s="201">
        <v>1320</v>
      </c>
      <c r="T108" s="147">
        <v>90</v>
      </c>
      <c r="U108" s="147">
        <v>31500</v>
      </c>
      <c r="V108" s="147">
        <v>31500</v>
      </c>
      <c r="W108" s="147">
        <v>63000</v>
      </c>
      <c r="X108" s="147"/>
      <c r="Y108" s="201">
        <v>160</v>
      </c>
      <c r="Z108" s="201">
        <v>98065</v>
      </c>
      <c r="AA108" s="201">
        <v>98065</v>
      </c>
      <c r="AB108" s="201">
        <f t="shared" si="41"/>
        <v>317963</v>
      </c>
      <c r="AC108" s="201">
        <f t="shared" si="42"/>
        <v>1320</v>
      </c>
      <c r="AD108" s="147">
        <v>90</v>
      </c>
      <c r="AE108" s="147">
        <f t="shared" si="43"/>
        <v>31500</v>
      </c>
      <c r="AF108" s="147">
        <v>31500</v>
      </c>
      <c r="AG108" s="147">
        <f t="shared" si="44"/>
        <v>94500</v>
      </c>
      <c r="AH108" s="147">
        <f t="shared" si="45"/>
        <v>0</v>
      </c>
      <c r="AI108" s="201">
        <v>135</v>
      </c>
      <c r="AJ108" s="201">
        <v>98065</v>
      </c>
      <c r="AK108" s="201">
        <v>98065</v>
      </c>
      <c r="AL108" s="201">
        <f t="shared" si="46"/>
        <v>416028</v>
      </c>
      <c r="AM108" s="201">
        <f t="shared" si="47"/>
        <v>1320</v>
      </c>
      <c r="AN108" s="147"/>
      <c r="AO108" s="147"/>
      <c r="AP108" s="147"/>
      <c r="AQ108" s="147"/>
      <c r="AR108" s="147"/>
      <c r="AS108" s="201">
        <v>134</v>
      </c>
      <c r="AT108" s="201">
        <v>95200</v>
      </c>
      <c r="AU108" s="201"/>
      <c r="AV108" s="201">
        <f t="shared" si="48"/>
        <v>416028</v>
      </c>
      <c r="AW108" s="201">
        <f t="shared" si="49"/>
        <v>96520</v>
      </c>
      <c r="AX108" s="147"/>
      <c r="AY108" s="147"/>
      <c r="AZ108" s="147"/>
      <c r="BA108" s="147"/>
      <c r="BB108" s="147"/>
      <c r="BC108" s="201">
        <v>134</v>
      </c>
      <c r="BD108" s="201">
        <v>1000</v>
      </c>
      <c r="BE108" s="201"/>
      <c r="BF108" s="201">
        <f t="shared" si="50"/>
        <v>416028</v>
      </c>
      <c r="BG108" s="201">
        <f t="shared" si="51"/>
        <v>97520</v>
      </c>
      <c r="BH108" s="147"/>
      <c r="BI108" s="147"/>
      <c r="BJ108" s="147"/>
      <c r="BK108" s="147"/>
      <c r="BL108" s="147"/>
      <c r="BM108" s="201">
        <v>125</v>
      </c>
      <c r="BN108" s="201">
        <v>1000</v>
      </c>
      <c r="BO108" s="201"/>
      <c r="BP108" s="201">
        <f t="shared" si="52"/>
        <v>416028</v>
      </c>
      <c r="BQ108" s="201">
        <f t="shared" si="53"/>
        <v>98520</v>
      </c>
      <c r="BR108" s="147"/>
      <c r="BS108" s="147"/>
      <c r="BT108" s="147"/>
      <c r="BU108" s="147"/>
      <c r="BV108" s="147"/>
      <c r="BW108" s="201"/>
      <c r="BX108" s="201"/>
      <c r="BY108" s="201"/>
      <c r="BZ108" s="201">
        <f t="shared" si="54"/>
        <v>416028</v>
      </c>
      <c r="CA108" s="201">
        <f t="shared" si="55"/>
        <v>98520</v>
      </c>
      <c r="CB108" s="147"/>
      <c r="CC108" s="147"/>
      <c r="CD108" s="147"/>
      <c r="CE108" s="147"/>
      <c r="CF108" s="147"/>
      <c r="CG108" s="201"/>
      <c r="CH108" s="201"/>
      <c r="CI108" s="201"/>
      <c r="CJ108" s="201">
        <f t="shared" si="56"/>
        <v>416028</v>
      </c>
      <c r="CK108" s="201">
        <f t="shared" si="57"/>
        <v>98520</v>
      </c>
      <c r="CL108" s="147"/>
      <c r="CM108" s="147"/>
      <c r="CN108" s="147"/>
      <c r="CO108" s="147"/>
      <c r="CP108" s="147"/>
      <c r="CQ108" s="201"/>
      <c r="CR108" s="201"/>
      <c r="CS108" s="201"/>
      <c r="CT108" s="201">
        <f t="shared" si="58"/>
        <v>416028</v>
      </c>
      <c r="CU108" s="201">
        <f t="shared" si="59"/>
        <v>98520</v>
      </c>
      <c r="CV108" s="147"/>
      <c r="CW108" s="147"/>
      <c r="CX108" s="147"/>
      <c r="CY108" s="147"/>
      <c r="CZ108" s="147"/>
      <c r="DA108" s="201"/>
      <c r="DB108" s="201"/>
      <c r="DC108" s="201"/>
      <c r="DD108" s="201">
        <f t="shared" si="60"/>
        <v>416028</v>
      </c>
      <c r="DE108" s="201">
        <f t="shared" si="61"/>
        <v>98520</v>
      </c>
      <c r="DF108" s="147"/>
      <c r="DG108" s="147"/>
      <c r="DH108" s="147"/>
      <c r="DI108" s="147"/>
      <c r="DJ108" s="147"/>
      <c r="DK108" s="201"/>
      <c r="DL108" s="201"/>
      <c r="DM108" s="201"/>
      <c r="DN108" s="201">
        <f t="shared" si="62"/>
        <v>416028</v>
      </c>
      <c r="DO108" s="201">
        <f t="shared" si="63"/>
        <v>98520</v>
      </c>
      <c r="DP108" s="147"/>
      <c r="DQ108" s="147"/>
      <c r="DR108" s="147"/>
      <c r="DS108" s="147"/>
      <c r="DT108" s="147"/>
      <c r="DU108" s="201">
        <f t="shared" si="64"/>
        <v>160</v>
      </c>
      <c r="DV108" s="201">
        <f t="shared" si="65"/>
        <v>514548</v>
      </c>
      <c r="DW108" s="201">
        <f t="shared" si="66"/>
        <v>416028</v>
      </c>
      <c r="DX108" s="201">
        <f t="shared" si="67"/>
        <v>98520</v>
      </c>
      <c r="DY108" s="147">
        <f t="shared" si="68"/>
        <v>90</v>
      </c>
      <c r="DZ108" s="147">
        <f t="shared" si="69"/>
        <v>94500</v>
      </c>
      <c r="EA108" s="147">
        <f t="shared" si="70"/>
        <v>94500</v>
      </c>
      <c r="EB108" s="147">
        <f t="shared" si="71"/>
        <v>0</v>
      </c>
    </row>
    <row r="109" spans="1:132" ht="12.75">
      <c r="A109" s="169">
        <v>75</v>
      </c>
      <c r="B109" s="176" t="s">
        <v>142</v>
      </c>
      <c r="C109" s="176">
        <v>474410.6</v>
      </c>
      <c r="D109" s="176">
        <v>191508</v>
      </c>
      <c r="E109" s="201">
        <v>39</v>
      </c>
      <c r="F109" s="201">
        <v>29533</v>
      </c>
      <c r="G109" s="201">
        <v>29533</v>
      </c>
      <c r="H109" s="201">
        <v>29533</v>
      </c>
      <c r="I109" s="201"/>
      <c r="J109" s="147">
        <v>39</v>
      </c>
      <c r="K109" s="147">
        <v>13650</v>
      </c>
      <c r="L109" s="147">
        <v>13650</v>
      </c>
      <c r="M109" s="147">
        <v>13650</v>
      </c>
      <c r="N109" s="147"/>
      <c r="O109" s="201">
        <v>41</v>
      </c>
      <c r="P109" s="201">
        <v>30493</v>
      </c>
      <c r="Q109" s="201">
        <v>30493</v>
      </c>
      <c r="R109" s="201">
        <v>60026</v>
      </c>
      <c r="S109" s="201"/>
      <c r="T109" s="147"/>
      <c r="U109" s="147"/>
      <c r="V109" s="147"/>
      <c r="W109" s="147"/>
      <c r="X109" s="147"/>
      <c r="Y109" s="201">
        <v>41</v>
      </c>
      <c r="Z109" s="201">
        <v>30492</v>
      </c>
      <c r="AA109" s="201"/>
      <c r="AB109" s="201">
        <f t="shared" si="41"/>
        <v>60026</v>
      </c>
      <c r="AC109" s="201">
        <f t="shared" si="42"/>
        <v>30492</v>
      </c>
      <c r="AD109" s="147"/>
      <c r="AE109" s="147">
        <f t="shared" si="43"/>
        <v>0</v>
      </c>
      <c r="AF109" s="147"/>
      <c r="AG109" s="147">
        <f t="shared" si="44"/>
        <v>13650</v>
      </c>
      <c r="AH109" s="147">
        <f t="shared" si="45"/>
        <v>0</v>
      </c>
      <c r="AI109" s="201"/>
      <c r="AJ109" s="201"/>
      <c r="AK109" s="201"/>
      <c r="AL109" s="201">
        <f t="shared" si="46"/>
        <v>60026</v>
      </c>
      <c r="AM109" s="201">
        <f t="shared" si="47"/>
        <v>30492</v>
      </c>
      <c r="AN109" s="147"/>
      <c r="AO109" s="147"/>
      <c r="AP109" s="147"/>
      <c r="AQ109" s="147"/>
      <c r="AR109" s="147"/>
      <c r="AS109" s="201"/>
      <c r="AT109" s="201"/>
      <c r="AU109" s="201"/>
      <c r="AV109" s="201">
        <f t="shared" si="48"/>
        <v>60026</v>
      </c>
      <c r="AW109" s="201">
        <f t="shared" si="49"/>
        <v>30492</v>
      </c>
      <c r="AX109" s="147"/>
      <c r="AY109" s="147"/>
      <c r="AZ109" s="147"/>
      <c r="BA109" s="147"/>
      <c r="BB109" s="147"/>
      <c r="BC109" s="201"/>
      <c r="BD109" s="201"/>
      <c r="BE109" s="201"/>
      <c r="BF109" s="201">
        <f t="shared" si="50"/>
        <v>60026</v>
      </c>
      <c r="BG109" s="201">
        <f t="shared" si="51"/>
        <v>30492</v>
      </c>
      <c r="BH109" s="147"/>
      <c r="BI109" s="147"/>
      <c r="BJ109" s="147"/>
      <c r="BK109" s="147"/>
      <c r="BL109" s="147"/>
      <c r="BM109" s="201"/>
      <c r="BN109" s="201"/>
      <c r="BO109" s="201"/>
      <c r="BP109" s="201">
        <f t="shared" si="52"/>
        <v>60026</v>
      </c>
      <c r="BQ109" s="201">
        <f t="shared" si="53"/>
        <v>30492</v>
      </c>
      <c r="BR109" s="147"/>
      <c r="BS109" s="147"/>
      <c r="BT109" s="147"/>
      <c r="BU109" s="147"/>
      <c r="BV109" s="147"/>
      <c r="BW109" s="201"/>
      <c r="BX109" s="201"/>
      <c r="BY109" s="201"/>
      <c r="BZ109" s="201">
        <f t="shared" si="54"/>
        <v>60026</v>
      </c>
      <c r="CA109" s="201">
        <f t="shared" si="55"/>
        <v>30492</v>
      </c>
      <c r="CB109" s="147"/>
      <c r="CC109" s="147"/>
      <c r="CD109" s="147"/>
      <c r="CE109" s="147"/>
      <c r="CF109" s="147"/>
      <c r="CG109" s="201"/>
      <c r="CH109" s="201"/>
      <c r="CI109" s="201"/>
      <c r="CJ109" s="201">
        <f t="shared" si="56"/>
        <v>60026</v>
      </c>
      <c r="CK109" s="201">
        <f t="shared" si="57"/>
        <v>30492</v>
      </c>
      <c r="CL109" s="147"/>
      <c r="CM109" s="147"/>
      <c r="CN109" s="147"/>
      <c r="CO109" s="147"/>
      <c r="CP109" s="147"/>
      <c r="CQ109" s="201"/>
      <c r="CR109" s="201"/>
      <c r="CS109" s="201"/>
      <c r="CT109" s="201">
        <f t="shared" si="58"/>
        <v>60026</v>
      </c>
      <c r="CU109" s="201">
        <f t="shared" si="59"/>
        <v>30492</v>
      </c>
      <c r="CV109" s="147"/>
      <c r="CW109" s="147"/>
      <c r="CX109" s="147"/>
      <c r="CY109" s="147"/>
      <c r="CZ109" s="147"/>
      <c r="DA109" s="201"/>
      <c r="DB109" s="201"/>
      <c r="DC109" s="201"/>
      <c r="DD109" s="201">
        <f t="shared" si="60"/>
        <v>60026</v>
      </c>
      <c r="DE109" s="201">
        <f t="shared" si="61"/>
        <v>30492</v>
      </c>
      <c r="DF109" s="147"/>
      <c r="DG109" s="147"/>
      <c r="DH109" s="147"/>
      <c r="DI109" s="147"/>
      <c r="DJ109" s="147"/>
      <c r="DK109" s="201"/>
      <c r="DL109" s="201"/>
      <c r="DM109" s="201"/>
      <c r="DN109" s="201">
        <f t="shared" si="62"/>
        <v>60026</v>
      </c>
      <c r="DO109" s="201">
        <f t="shared" si="63"/>
        <v>30492</v>
      </c>
      <c r="DP109" s="147"/>
      <c r="DQ109" s="147"/>
      <c r="DR109" s="147"/>
      <c r="DS109" s="147"/>
      <c r="DT109" s="147"/>
      <c r="DU109" s="201">
        <f t="shared" si="64"/>
        <v>41</v>
      </c>
      <c r="DV109" s="201">
        <f t="shared" si="65"/>
        <v>90518</v>
      </c>
      <c r="DW109" s="201">
        <f t="shared" si="66"/>
        <v>60026</v>
      </c>
      <c r="DX109" s="201">
        <f t="shared" si="67"/>
        <v>30492</v>
      </c>
      <c r="DY109" s="147">
        <f t="shared" si="68"/>
        <v>39</v>
      </c>
      <c r="DZ109" s="147">
        <f t="shared" si="69"/>
        <v>13650</v>
      </c>
      <c r="EA109" s="147">
        <f t="shared" si="70"/>
        <v>13650</v>
      </c>
      <c r="EB109" s="147">
        <f t="shared" si="71"/>
        <v>0</v>
      </c>
    </row>
    <row r="110" spans="1:132" ht="12.75">
      <c r="A110" s="169">
        <v>76</v>
      </c>
      <c r="B110" s="176" t="s">
        <v>143</v>
      </c>
      <c r="C110" s="176">
        <v>2279522.6</v>
      </c>
      <c r="D110" s="176">
        <v>292931</v>
      </c>
      <c r="E110" s="201">
        <v>130</v>
      </c>
      <c r="F110" s="201">
        <v>148117</v>
      </c>
      <c r="G110" s="201">
        <v>118493</v>
      </c>
      <c r="H110" s="201">
        <v>118493</v>
      </c>
      <c r="I110" s="201">
        <v>29624</v>
      </c>
      <c r="J110" s="147">
        <v>118</v>
      </c>
      <c r="K110" s="147">
        <v>41300</v>
      </c>
      <c r="L110" s="147">
        <v>41300</v>
      </c>
      <c r="M110" s="147">
        <v>41300</v>
      </c>
      <c r="N110" s="147"/>
      <c r="O110" s="201">
        <v>118</v>
      </c>
      <c r="P110" s="201">
        <v>144864</v>
      </c>
      <c r="Q110" s="201">
        <v>27290</v>
      </c>
      <c r="R110" s="201">
        <v>145783</v>
      </c>
      <c r="S110" s="201">
        <v>147198</v>
      </c>
      <c r="T110" s="147">
        <v>118</v>
      </c>
      <c r="U110" s="147">
        <v>41300</v>
      </c>
      <c r="V110" s="147">
        <v>41300</v>
      </c>
      <c r="W110" s="147">
        <v>82600</v>
      </c>
      <c r="X110" s="147"/>
      <c r="Y110" s="201"/>
      <c r="Z110" s="201"/>
      <c r="AA110" s="201"/>
      <c r="AB110" s="201">
        <f t="shared" si="41"/>
        <v>145783</v>
      </c>
      <c r="AC110" s="201">
        <f t="shared" si="42"/>
        <v>147198</v>
      </c>
      <c r="AD110" s="147">
        <v>118</v>
      </c>
      <c r="AE110" s="147">
        <f t="shared" si="43"/>
        <v>41300</v>
      </c>
      <c r="AF110" s="147">
        <v>41300</v>
      </c>
      <c r="AG110" s="147">
        <f t="shared" si="44"/>
        <v>123900</v>
      </c>
      <c r="AH110" s="147">
        <f t="shared" si="45"/>
        <v>0</v>
      </c>
      <c r="AI110" s="201">
        <v>118</v>
      </c>
      <c r="AJ110" s="201">
        <v>144864</v>
      </c>
      <c r="AK110" s="201">
        <v>144864</v>
      </c>
      <c r="AL110" s="201">
        <f t="shared" si="46"/>
        <v>290647</v>
      </c>
      <c r="AM110" s="201">
        <f t="shared" si="47"/>
        <v>147198</v>
      </c>
      <c r="AN110" s="147"/>
      <c r="AO110" s="147"/>
      <c r="AP110" s="147"/>
      <c r="AQ110" s="147"/>
      <c r="AR110" s="147"/>
      <c r="AS110" s="201">
        <v>118</v>
      </c>
      <c r="AT110" s="201">
        <v>144864</v>
      </c>
      <c r="AU110" s="201">
        <v>40314</v>
      </c>
      <c r="AV110" s="201">
        <f t="shared" si="48"/>
        <v>330961</v>
      </c>
      <c r="AW110" s="201">
        <f t="shared" si="49"/>
        <v>251748</v>
      </c>
      <c r="AX110" s="147"/>
      <c r="AY110" s="147"/>
      <c r="AZ110" s="147"/>
      <c r="BA110" s="147"/>
      <c r="BB110" s="147"/>
      <c r="BC110" s="201">
        <v>118</v>
      </c>
      <c r="BD110" s="201">
        <v>147470</v>
      </c>
      <c r="BE110" s="201"/>
      <c r="BF110" s="201">
        <f t="shared" si="50"/>
        <v>330961</v>
      </c>
      <c r="BG110" s="201">
        <f t="shared" si="51"/>
        <v>399218</v>
      </c>
      <c r="BH110" s="147"/>
      <c r="BI110" s="147"/>
      <c r="BJ110" s="147"/>
      <c r="BK110" s="147"/>
      <c r="BL110" s="147"/>
      <c r="BM110" s="201">
        <v>112</v>
      </c>
      <c r="BN110" s="201">
        <v>132704</v>
      </c>
      <c r="BO110" s="201"/>
      <c r="BP110" s="201">
        <f t="shared" si="52"/>
        <v>330961</v>
      </c>
      <c r="BQ110" s="201">
        <f t="shared" si="53"/>
        <v>531922</v>
      </c>
      <c r="BR110" s="147"/>
      <c r="BS110" s="147"/>
      <c r="BT110" s="147"/>
      <c r="BU110" s="147"/>
      <c r="BV110" s="147"/>
      <c r="BW110" s="201"/>
      <c r="BX110" s="201"/>
      <c r="BY110" s="201"/>
      <c r="BZ110" s="201">
        <f t="shared" si="54"/>
        <v>330961</v>
      </c>
      <c r="CA110" s="201">
        <f t="shared" si="55"/>
        <v>531922</v>
      </c>
      <c r="CB110" s="147"/>
      <c r="CC110" s="147"/>
      <c r="CD110" s="147"/>
      <c r="CE110" s="147"/>
      <c r="CF110" s="147"/>
      <c r="CG110" s="201"/>
      <c r="CH110" s="201"/>
      <c r="CI110" s="201"/>
      <c r="CJ110" s="201">
        <f t="shared" si="56"/>
        <v>330961</v>
      </c>
      <c r="CK110" s="201">
        <f t="shared" si="57"/>
        <v>531922</v>
      </c>
      <c r="CL110" s="147"/>
      <c r="CM110" s="147"/>
      <c r="CN110" s="147"/>
      <c r="CO110" s="147"/>
      <c r="CP110" s="147"/>
      <c r="CQ110" s="201"/>
      <c r="CR110" s="201"/>
      <c r="CS110" s="201"/>
      <c r="CT110" s="201">
        <f t="shared" si="58"/>
        <v>330961</v>
      </c>
      <c r="CU110" s="201">
        <f t="shared" si="59"/>
        <v>531922</v>
      </c>
      <c r="CV110" s="147"/>
      <c r="CW110" s="147"/>
      <c r="CX110" s="147"/>
      <c r="CY110" s="147"/>
      <c r="CZ110" s="147"/>
      <c r="DA110" s="201"/>
      <c r="DB110" s="201"/>
      <c r="DC110" s="201"/>
      <c r="DD110" s="201">
        <f t="shared" si="60"/>
        <v>330961</v>
      </c>
      <c r="DE110" s="201">
        <f t="shared" si="61"/>
        <v>531922</v>
      </c>
      <c r="DF110" s="147"/>
      <c r="DG110" s="147"/>
      <c r="DH110" s="147"/>
      <c r="DI110" s="147"/>
      <c r="DJ110" s="147"/>
      <c r="DK110" s="201"/>
      <c r="DL110" s="201"/>
      <c r="DM110" s="201"/>
      <c r="DN110" s="201">
        <f t="shared" si="62"/>
        <v>330961</v>
      </c>
      <c r="DO110" s="201">
        <f t="shared" si="63"/>
        <v>531922</v>
      </c>
      <c r="DP110" s="147"/>
      <c r="DQ110" s="147"/>
      <c r="DR110" s="147"/>
      <c r="DS110" s="147"/>
      <c r="DT110" s="147"/>
      <c r="DU110" s="201">
        <f t="shared" si="64"/>
        <v>130</v>
      </c>
      <c r="DV110" s="201">
        <f t="shared" si="65"/>
        <v>862883</v>
      </c>
      <c r="DW110" s="201">
        <f t="shared" si="66"/>
        <v>330961</v>
      </c>
      <c r="DX110" s="201">
        <f t="shared" si="67"/>
        <v>531922</v>
      </c>
      <c r="DY110" s="147">
        <f t="shared" si="68"/>
        <v>118</v>
      </c>
      <c r="DZ110" s="147">
        <f t="shared" si="69"/>
        <v>123900</v>
      </c>
      <c r="EA110" s="147">
        <f t="shared" si="70"/>
        <v>123900</v>
      </c>
      <c r="EB110" s="147">
        <f t="shared" si="71"/>
        <v>0</v>
      </c>
    </row>
    <row r="111" spans="1:132" ht="12.75">
      <c r="A111" s="169">
        <v>77</v>
      </c>
      <c r="B111" s="176" t="s">
        <v>144</v>
      </c>
      <c r="C111" s="176">
        <v>1377634.8</v>
      </c>
      <c r="D111" s="176">
        <v>199881</v>
      </c>
      <c r="E111" s="201">
        <v>80</v>
      </c>
      <c r="F111" s="201">
        <v>69788</v>
      </c>
      <c r="G111" s="201">
        <v>23429</v>
      </c>
      <c r="H111" s="201">
        <v>23429</v>
      </c>
      <c r="I111" s="201">
        <v>46359</v>
      </c>
      <c r="J111" s="147">
        <v>55</v>
      </c>
      <c r="K111" s="147">
        <v>19250</v>
      </c>
      <c r="L111" s="147">
        <v>19250</v>
      </c>
      <c r="M111" s="147">
        <v>19250</v>
      </c>
      <c r="N111" s="147"/>
      <c r="O111" s="201">
        <v>80</v>
      </c>
      <c r="P111" s="201">
        <v>69788</v>
      </c>
      <c r="Q111" s="201">
        <v>17370</v>
      </c>
      <c r="R111" s="201">
        <v>40799</v>
      </c>
      <c r="S111" s="201">
        <v>98777</v>
      </c>
      <c r="T111" s="147">
        <v>55</v>
      </c>
      <c r="U111" s="147">
        <v>19250</v>
      </c>
      <c r="V111" s="147">
        <v>19250</v>
      </c>
      <c r="W111" s="147">
        <v>37800</v>
      </c>
      <c r="X111" s="147"/>
      <c r="Y111" s="201">
        <v>81</v>
      </c>
      <c r="Z111" s="201">
        <v>69910</v>
      </c>
      <c r="AA111" s="201">
        <v>17447</v>
      </c>
      <c r="AB111" s="201">
        <f t="shared" si="41"/>
        <v>58246</v>
      </c>
      <c r="AC111" s="201">
        <f t="shared" si="42"/>
        <v>151240</v>
      </c>
      <c r="AD111" s="147">
        <v>55</v>
      </c>
      <c r="AE111" s="147">
        <f t="shared" si="43"/>
        <v>19250</v>
      </c>
      <c r="AF111" s="147">
        <v>19250</v>
      </c>
      <c r="AG111" s="147">
        <f t="shared" si="44"/>
        <v>57750</v>
      </c>
      <c r="AH111" s="147">
        <f t="shared" si="45"/>
        <v>0</v>
      </c>
      <c r="AI111" s="201"/>
      <c r="AJ111" s="201"/>
      <c r="AK111" s="201"/>
      <c r="AL111" s="201">
        <f t="shared" si="46"/>
        <v>58246</v>
      </c>
      <c r="AM111" s="201">
        <f t="shared" si="47"/>
        <v>151240</v>
      </c>
      <c r="AN111" s="147"/>
      <c r="AO111" s="147"/>
      <c r="AP111" s="147"/>
      <c r="AQ111" s="147"/>
      <c r="AR111" s="147"/>
      <c r="AS111" s="201"/>
      <c r="AT111" s="201"/>
      <c r="AU111" s="201"/>
      <c r="AV111" s="201">
        <f t="shared" si="48"/>
        <v>58246</v>
      </c>
      <c r="AW111" s="201">
        <f t="shared" si="49"/>
        <v>151240</v>
      </c>
      <c r="AX111" s="147"/>
      <c r="AY111" s="147"/>
      <c r="AZ111" s="147"/>
      <c r="BA111" s="147"/>
      <c r="BB111" s="147"/>
      <c r="BC111" s="201"/>
      <c r="BD111" s="201"/>
      <c r="BE111" s="201"/>
      <c r="BF111" s="201">
        <f t="shared" si="50"/>
        <v>58246</v>
      </c>
      <c r="BG111" s="201">
        <f t="shared" si="51"/>
        <v>151240</v>
      </c>
      <c r="BH111" s="147"/>
      <c r="BI111" s="147"/>
      <c r="BJ111" s="147"/>
      <c r="BK111" s="147"/>
      <c r="BL111" s="147"/>
      <c r="BM111" s="201"/>
      <c r="BN111" s="201"/>
      <c r="BO111" s="201"/>
      <c r="BP111" s="201">
        <f t="shared" si="52"/>
        <v>58246</v>
      </c>
      <c r="BQ111" s="201">
        <f t="shared" si="53"/>
        <v>151240</v>
      </c>
      <c r="BR111" s="147"/>
      <c r="BS111" s="147"/>
      <c r="BT111" s="147"/>
      <c r="BU111" s="147"/>
      <c r="BV111" s="147"/>
      <c r="BW111" s="201"/>
      <c r="BX111" s="201"/>
      <c r="BY111" s="201"/>
      <c r="BZ111" s="201">
        <f t="shared" si="54"/>
        <v>58246</v>
      </c>
      <c r="CA111" s="201">
        <f t="shared" si="55"/>
        <v>151240</v>
      </c>
      <c r="CB111" s="147"/>
      <c r="CC111" s="147"/>
      <c r="CD111" s="147"/>
      <c r="CE111" s="147"/>
      <c r="CF111" s="147"/>
      <c r="CG111" s="201"/>
      <c r="CH111" s="201"/>
      <c r="CI111" s="201"/>
      <c r="CJ111" s="201">
        <f t="shared" si="56"/>
        <v>58246</v>
      </c>
      <c r="CK111" s="201">
        <f t="shared" si="57"/>
        <v>151240</v>
      </c>
      <c r="CL111" s="147"/>
      <c r="CM111" s="147"/>
      <c r="CN111" s="147"/>
      <c r="CO111" s="147"/>
      <c r="CP111" s="147"/>
      <c r="CQ111" s="201"/>
      <c r="CR111" s="201"/>
      <c r="CS111" s="201"/>
      <c r="CT111" s="201">
        <f t="shared" si="58"/>
        <v>58246</v>
      </c>
      <c r="CU111" s="201">
        <f t="shared" si="59"/>
        <v>151240</v>
      </c>
      <c r="CV111" s="147"/>
      <c r="CW111" s="147"/>
      <c r="CX111" s="147"/>
      <c r="CY111" s="147"/>
      <c r="CZ111" s="147"/>
      <c r="DA111" s="201"/>
      <c r="DB111" s="201"/>
      <c r="DC111" s="201"/>
      <c r="DD111" s="201">
        <f t="shared" si="60"/>
        <v>58246</v>
      </c>
      <c r="DE111" s="201">
        <f t="shared" si="61"/>
        <v>151240</v>
      </c>
      <c r="DF111" s="147"/>
      <c r="DG111" s="147"/>
      <c r="DH111" s="147"/>
      <c r="DI111" s="147"/>
      <c r="DJ111" s="147"/>
      <c r="DK111" s="201"/>
      <c r="DL111" s="201"/>
      <c r="DM111" s="201"/>
      <c r="DN111" s="201">
        <f t="shared" si="62"/>
        <v>58246</v>
      </c>
      <c r="DO111" s="201">
        <f t="shared" si="63"/>
        <v>151240</v>
      </c>
      <c r="DP111" s="147"/>
      <c r="DQ111" s="147"/>
      <c r="DR111" s="147"/>
      <c r="DS111" s="147"/>
      <c r="DT111" s="147"/>
      <c r="DU111" s="201">
        <f t="shared" si="64"/>
        <v>81</v>
      </c>
      <c r="DV111" s="201">
        <f t="shared" si="65"/>
        <v>209486</v>
      </c>
      <c r="DW111" s="201">
        <f t="shared" si="66"/>
        <v>58246</v>
      </c>
      <c r="DX111" s="201">
        <f t="shared" si="67"/>
        <v>151240</v>
      </c>
      <c r="DY111" s="147">
        <f t="shared" si="68"/>
        <v>55</v>
      </c>
      <c r="DZ111" s="147">
        <f t="shared" si="69"/>
        <v>57750</v>
      </c>
      <c r="EA111" s="147">
        <f t="shared" si="70"/>
        <v>57750</v>
      </c>
      <c r="EB111" s="147">
        <f t="shared" si="71"/>
        <v>0</v>
      </c>
    </row>
    <row r="112" spans="1:132" ht="12.75">
      <c r="A112" s="169">
        <v>78</v>
      </c>
      <c r="B112" s="176" t="s">
        <v>145</v>
      </c>
      <c r="C112" s="176">
        <v>292797.5</v>
      </c>
      <c r="D112" s="176">
        <v>107440</v>
      </c>
      <c r="E112" s="201">
        <v>27</v>
      </c>
      <c r="F112" s="201">
        <v>32359</v>
      </c>
      <c r="G112" s="201">
        <v>8349</v>
      </c>
      <c r="H112" s="201">
        <v>8349</v>
      </c>
      <c r="I112" s="201">
        <v>24010</v>
      </c>
      <c r="J112" s="147">
        <v>19</v>
      </c>
      <c r="K112" s="147">
        <v>6650</v>
      </c>
      <c r="L112" s="147">
        <v>6650</v>
      </c>
      <c r="M112" s="147">
        <v>6650</v>
      </c>
      <c r="N112" s="147"/>
      <c r="O112" s="201">
        <v>30</v>
      </c>
      <c r="P112" s="201">
        <v>34888</v>
      </c>
      <c r="Q112" s="201"/>
      <c r="R112" s="201">
        <v>8349</v>
      </c>
      <c r="S112" s="201">
        <v>58898</v>
      </c>
      <c r="T112" s="147">
        <v>20</v>
      </c>
      <c r="U112" s="147">
        <v>7000</v>
      </c>
      <c r="V112" s="147">
        <v>7000</v>
      </c>
      <c r="W112" s="147">
        <v>13650</v>
      </c>
      <c r="X112" s="147"/>
      <c r="Y112" s="201">
        <v>30</v>
      </c>
      <c r="Z112" s="201">
        <v>34888</v>
      </c>
      <c r="AA112" s="201"/>
      <c r="AB112" s="201">
        <f t="shared" si="41"/>
        <v>8349</v>
      </c>
      <c r="AC112" s="201">
        <f t="shared" si="42"/>
        <v>93786</v>
      </c>
      <c r="AD112" s="147">
        <v>20</v>
      </c>
      <c r="AE112" s="147">
        <f t="shared" si="43"/>
        <v>7000</v>
      </c>
      <c r="AF112" s="147"/>
      <c r="AG112" s="147">
        <f t="shared" si="44"/>
        <v>13650</v>
      </c>
      <c r="AH112" s="147">
        <f t="shared" si="45"/>
        <v>7000</v>
      </c>
      <c r="AI112" s="201">
        <v>31</v>
      </c>
      <c r="AJ112" s="201">
        <v>35481</v>
      </c>
      <c r="AK112" s="201">
        <v>16867</v>
      </c>
      <c r="AL112" s="201">
        <f t="shared" si="46"/>
        <v>25216</v>
      </c>
      <c r="AM112" s="201">
        <f t="shared" si="47"/>
        <v>112400</v>
      </c>
      <c r="AN112" s="147"/>
      <c r="AO112" s="147"/>
      <c r="AP112" s="147"/>
      <c r="AQ112" s="147"/>
      <c r="AR112" s="147"/>
      <c r="AS112" s="201">
        <v>31</v>
      </c>
      <c r="AT112" s="201">
        <v>30571</v>
      </c>
      <c r="AU112" s="201">
        <v>7990</v>
      </c>
      <c r="AV112" s="201">
        <f t="shared" si="48"/>
        <v>33206</v>
      </c>
      <c r="AW112" s="201">
        <f t="shared" si="49"/>
        <v>134981</v>
      </c>
      <c r="AX112" s="147"/>
      <c r="AY112" s="147"/>
      <c r="AZ112" s="147"/>
      <c r="BA112" s="147"/>
      <c r="BB112" s="147"/>
      <c r="BC112" s="201">
        <v>27</v>
      </c>
      <c r="BD112" s="201">
        <v>31487</v>
      </c>
      <c r="BE112" s="201">
        <v>8942</v>
      </c>
      <c r="BF112" s="201">
        <f t="shared" si="50"/>
        <v>42148</v>
      </c>
      <c r="BG112" s="201">
        <f t="shared" si="51"/>
        <v>157526</v>
      </c>
      <c r="BH112" s="147"/>
      <c r="BI112" s="147"/>
      <c r="BJ112" s="147"/>
      <c r="BK112" s="147"/>
      <c r="BL112" s="147"/>
      <c r="BM112" s="201"/>
      <c r="BN112" s="201"/>
      <c r="BO112" s="201"/>
      <c r="BP112" s="201">
        <f t="shared" si="52"/>
        <v>42148</v>
      </c>
      <c r="BQ112" s="201">
        <f t="shared" si="53"/>
        <v>157526</v>
      </c>
      <c r="BR112" s="147"/>
      <c r="BS112" s="147"/>
      <c r="BT112" s="147"/>
      <c r="BU112" s="147"/>
      <c r="BV112" s="147"/>
      <c r="BW112" s="201"/>
      <c r="BX112" s="201"/>
      <c r="BY112" s="201"/>
      <c r="BZ112" s="201">
        <f t="shared" si="54"/>
        <v>42148</v>
      </c>
      <c r="CA112" s="201">
        <f t="shared" si="55"/>
        <v>157526</v>
      </c>
      <c r="CB112" s="147"/>
      <c r="CC112" s="147"/>
      <c r="CD112" s="147"/>
      <c r="CE112" s="147"/>
      <c r="CF112" s="147"/>
      <c r="CG112" s="201"/>
      <c r="CH112" s="201"/>
      <c r="CI112" s="201"/>
      <c r="CJ112" s="201">
        <f t="shared" si="56"/>
        <v>42148</v>
      </c>
      <c r="CK112" s="201">
        <f t="shared" si="57"/>
        <v>157526</v>
      </c>
      <c r="CL112" s="147"/>
      <c r="CM112" s="147"/>
      <c r="CN112" s="147"/>
      <c r="CO112" s="147"/>
      <c r="CP112" s="147"/>
      <c r="CQ112" s="201"/>
      <c r="CR112" s="201"/>
      <c r="CS112" s="201"/>
      <c r="CT112" s="201">
        <f t="shared" si="58"/>
        <v>42148</v>
      </c>
      <c r="CU112" s="201">
        <f t="shared" si="59"/>
        <v>157526</v>
      </c>
      <c r="CV112" s="147"/>
      <c r="CW112" s="147"/>
      <c r="CX112" s="147"/>
      <c r="CY112" s="147"/>
      <c r="CZ112" s="147"/>
      <c r="DA112" s="201"/>
      <c r="DB112" s="201"/>
      <c r="DC112" s="201"/>
      <c r="DD112" s="201">
        <f t="shared" si="60"/>
        <v>42148</v>
      </c>
      <c r="DE112" s="201">
        <f t="shared" si="61"/>
        <v>157526</v>
      </c>
      <c r="DF112" s="147"/>
      <c r="DG112" s="147"/>
      <c r="DH112" s="147"/>
      <c r="DI112" s="147"/>
      <c r="DJ112" s="147"/>
      <c r="DK112" s="201"/>
      <c r="DL112" s="201"/>
      <c r="DM112" s="201"/>
      <c r="DN112" s="201">
        <f t="shared" si="62"/>
        <v>42148</v>
      </c>
      <c r="DO112" s="201">
        <f t="shared" si="63"/>
        <v>157526</v>
      </c>
      <c r="DP112" s="147"/>
      <c r="DQ112" s="147"/>
      <c r="DR112" s="147"/>
      <c r="DS112" s="147"/>
      <c r="DT112" s="147"/>
      <c r="DU112" s="201">
        <f t="shared" si="64"/>
        <v>31</v>
      </c>
      <c r="DV112" s="201">
        <f t="shared" si="65"/>
        <v>199674</v>
      </c>
      <c r="DW112" s="201">
        <f t="shared" si="66"/>
        <v>42148</v>
      </c>
      <c r="DX112" s="201">
        <f t="shared" si="67"/>
        <v>157526</v>
      </c>
      <c r="DY112" s="147">
        <f t="shared" si="68"/>
        <v>20</v>
      </c>
      <c r="DZ112" s="147">
        <f t="shared" si="69"/>
        <v>20650</v>
      </c>
      <c r="EA112" s="147">
        <f t="shared" si="70"/>
        <v>13650</v>
      </c>
      <c r="EB112" s="147">
        <f t="shared" si="71"/>
        <v>7000</v>
      </c>
    </row>
    <row r="113" spans="1:132" ht="12.75">
      <c r="A113" s="169">
        <v>79</v>
      </c>
      <c r="B113" s="176" t="s">
        <v>146</v>
      </c>
      <c r="C113" s="176">
        <v>2896109.8</v>
      </c>
      <c r="D113" s="176">
        <v>374403</v>
      </c>
      <c r="E113" s="201"/>
      <c r="F113" s="201"/>
      <c r="G113" s="201"/>
      <c r="H113" s="201"/>
      <c r="I113" s="201"/>
      <c r="J113" s="147"/>
      <c r="K113" s="147"/>
      <c r="L113" s="147"/>
      <c r="M113" s="147"/>
      <c r="N113" s="147"/>
      <c r="O113" s="201">
        <v>376</v>
      </c>
      <c r="P113" s="201">
        <v>200000</v>
      </c>
      <c r="Q113" s="201"/>
      <c r="R113" s="201"/>
      <c r="S113" s="201">
        <v>200000</v>
      </c>
      <c r="T113" s="147">
        <v>134</v>
      </c>
      <c r="U113" s="147">
        <v>46900</v>
      </c>
      <c r="V113" s="147">
        <v>46900</v>
      </c>
      <c r="W113" s="147">
        <v>46900</v>
      </c>
      <c r="X113" s="147"/>
      <c r="Y113" s="201">
        <v>376</v>
      </c>
      <c r="Z113" s="201">
        <v>188298</v>
      </c>
      <c r="AA113" s="201">
        <v>188298</v>
      </c>
      <c r="AB113" s="201">
        <f t="shared" si="41"/>
        <v>188298</v>
      </c>
      <c r="AC113" s="201">
        <f t="shared" si="42"/>
        <v>200000</v>
      </c>
      <c r="AD113" s="147">
        <v>130</v>
      </c>
      <c r="AE113" s="147">
        <f t="shared" si="43"/>
        <v>45500</v>
      </c>
      <c r="AF113" s="147">
        <v>45500</v>
      </c>
      <c r="AG113" s="147">
        <f t="shared" si="44"/>
        <v>92400</v>
      </c>
      <c r="AH113" s="147">
        <f t="shared" si="45"/>
        <v>0</v>
      </c>
      <c r="AI113" s="201"/>
      <c r="AJ113" s="201"/>
      <c r="AK113" s="201"/>
      <c r="AL113" s="201">
        <f t="shared" si="46"/>
        <v>188298</v>
      </c>
      <c r="AM113" s="201">
        <f t="shared" si="47"/>
        <v>200000</v>
      </c>
      <c r="AN113" s="147"/>
      <c r="AO113" s="147"/>
      <c r="AP113" s="147"/>
      <c r="AQ113" s="147"/>
      <c r="AR113" s="147"/>
      <c r="AS113" s="201"/>
      <c r="AT113" s="201"/>
      <c r="AU113" s="201"/>
      <c r="AV113" s="201">
        <f t="shared" si="48"/>
        <v>188298</v>
      </c>
      <c r="AW113" s="201">
        <f t="shared" si="49"/>
        <v>200000</v>
      </c>
      <c r="AX113" s="147"/>
      <c r="AY113" s="147"/>
      <c r="AZ113" s="147"/>
      <c r="BA113" s="147"/>
      <c r="BB113" s="147"/>
      <c r="BC113" s="201"/>
      <c r="BD113" s="201"/>
      <c r="BE113" s="201"/>
      <c r="BF113" s="201">
        <f t="shared" si="50"/>
        <v>188298</v>
      </c>
      <c r="BG113" s="201">
        <f t="shared" si="51"/>
        <v>200000</v>
      </c>
      <c r="BH113" s="147"/>
      <c r="BI113" s="147"/>
      <c r="BJ113" s="147"/>
      <c r="BK113" s="147"/>
      <c r="BL113" s="147"/>
      <c r="BM113" s="201"/>
      <c r="BN113" s="201"/>
      <c r="BO113" s="201"/>
      <c r="BP113" s="201">
        <f t="shared" si="52"/>
        <v>188298</v>
      </c>
      <c r="BQ113" s="201">
        <f t="shared" si="53"/>
        <v>200000</v>
      </c>
      <c r="BR113" s="147"/>
      <c r="BS113" s="147"/>
      <c r="BT113" s="147"/>
      <c r="BU113" s="147"/>
      <c r="BV113" s="147"/>
      <c r="BW113" s="201"/>
      <c r="BX113" s="201"/>
      <c r="BY113" s="201"/>
      <c r="BZ113" s="201">
        <f t="shared" si="54"/>
        <v>188298</v>
      </c>
      <c r="CA113" s="201">
        <f t="shared" si="55"/>
        <v>200000</v>
      </c>
      <c r="CB113" s="147"/>
      <c r="CC113" s="147"/>
      <c r="CD113" s="147"/>
      <c r="CE113" s="147"/>
      <c r="CF113" s="147"/>
      <c r="CG113" s="201"/>
      <c r="CH113" s="201"/>
      <c r="CI113" s="201"/>
      <c r="CJ113" s="201">
        <f t="shared" si="56"/>
        <v>188298</v>
      </c>
      <c r="CK113" s="201">
        <f t="shared" si="57"/>
        <v>200000</v>
      </c>
      <c r="CL113" s="147"/>
      <c r="CM113" s="147"/>
      <c r="CN113" s="147"/>
      <c r="CO113" s="147"/>
      <c r="CP113" s="147"/>
      <c r="CQ113" s="201"/>
      <c r="CR113" s="201"/>
      <c r="CS113" s="201"/>
      <c r="CT113" s="201">
        <f t="shared" si="58"/>
        <v>188298</v>
      </c>
      <c r="CU113" s="201">
        <f t="shared" si="59"/>
        <v>200000</v>
      </c>
      <c r="CV113" s="147"/>
      <c r="CW113" s="147"/>
      <c r="CX113" s="147"/>
      <c r="CY113" s="147"/>
      <c r="CZ113" s="147"/>
      <c r="DA113" s="201"/>
      <c r="DB113" s="201"/>
      <c r="DC113" s="201"/>
      <c r="DD113" s="201">
        <f t="shared" si="60"/>
        <v>188298</v>
      </c>
      <c r="DE113" s="201">
        <f t="shared" si="61"/>
        <v>200000</v>
      </c>
      <c r="DF113" s="147"/>
      <c r="DG113" s="147"/>
      <c r="DH113" s="147"/>
      <c r="DI113" s="147"/>
      <c r="DJ113" s="147"/>
      <c r="DK113" s="201"/>
      <c r="DL113" s="201"/>
      <c r="DM113" s="201"/>
      <c r="DN113" s="201">
        <f t="shared" si="62"/>
        <v>188298</v>
      </c>
      <c r="DO113" s="201">
        <f t="shared" si="63"/>
        <v>200000</v>
      </c>
      <c r="DP113" s="147"/>
      <c r="DQ113" s="147"/>
      <c r="DR113" s="147"/>
      <c r="DS113" s="147"/>
      <c r="DT113" s="147"/>
      <c r="DU113" s="201">
        <f t="shared" si="64"/>
        <v>376</v>
      </c>
      <c r="DV113" s="201">
        <f t="shared" si="65"/>
        <v>388298</v>
      </c>
      <c r="DW113" s="201">
        <f t="shared" si="66"/>
        <v>188298</v>
      </c>
      <c r="DX113" s="201">
        <f t="shared" si="67"/>
        <v>200000</v>
      </c>
      <c r="DY113" s="147">
        <f t="shared" si="68"/>
        <v>134</v>
      </c>
      <c r="DZ113" s="147">
        <f t="shared" si="69"/>
        <v>92400</v>
      </c>
      <c r="EA113" s="147">
        <f t="shared" si="70"/>
        <v>92400</v>
      </c>
      <c r="EB113" s="147">
        <f t="shared" si="71"/>
        <v>0</v>
      </c>
    </row>
    <row r="114" spans="1:132" ht="12.75">
      <c r="A114" s="169">
        <v>80</v>
      </c>
      <c r="B114" s="176" t="s">
        <v>147</v>
      </c>
      <c r="C114" s="176">
        <v>1263153.8</v>
      </c>
      <c r="D114" s="176">
        <v>349489</v>
      </c>
      <c r="E114" s="201">
        <v>73</v>
      </c>
      <c r="F114" s="201">
        <v>110817</v>
      </c>
      <c r="G114" s="201">
        <v>110817</v>
      </c>
      <c r="H114" s="201">
        <v>110817</v>
      </c>
      <c r="I114" s="201"/>
      <c r="J114" s="147"/>
      <c r="K114" s="147"/>
      <c r="L114" s="147"/>
      <c r="M114" s="147"/>
      <c r="N114" s="147"/>
      <c r="O114" s="201">
        <v>73</v>
      </c>
      <c r="P114" s="201">
        <v>108837</v>
      </c>
      <c r="Q114" s="201">
        <v>38615</v>
      </c>
      <c r="R114" s="201">
        <v>149432</v>
      </c>
      <c r="S114" s="201">
        <v>70222</v>
      </c>
      <c r="T114" s="147"/>
      <c r="U114" s="147"/>
      <c r="V114" s="147"/>
      <c r="W114" s="147"/>
      <c r="X114" s="147"/>
      <c r="Y114" s="201"/>
      <c r="Z114" s="201"/>
      <c r="AA114" s="201"/>
      <c r="AB114" s="201">
        <f t="shared" si="41"/>
        <v>149432</v>
      </c>
      <c r="AC114" s="201">
        <f t="shared" si="42"/>
        <v>70222</v>
      </c>
      <c r="AD114" s="147"/>
      <c r="AE114" s="147">
        <f t="shared" si="43"/>
        <v>0</v>
      </c>
      <c r="AF114" s="147"/>
      <c r="AG114" s="147">
        <f t="shared" si="44"/>
        <v>0</v>
      </c>
      <c r="AH114" s="147">
        <f t="shared" si="45"/>
        <v>0</v>
      </c>
      <c r="AI114" s="201"/>
      <c r="AJ114" s="201"/>
      <c r="AK114" s="201"/>
      <c r="AL114" s="201">
        <f t="shared" si="46"/>
        <v>149432</v>
      </c>
      <c r="AM114" s="201">
        <f t="shared" si="47"/>
        <v>70222</v>
      </c>
      <c r="AN114" s="147"/>
      <c r="AO114" s="147"/>
      <c r="AP114" s="147"/>
      <c r="AQ114" s="147"/>
      <c r="AR114" s="147"/>
      <c r="AS114" s="201"/>
      <c r="AT114" s="201"/>
      <c r="AU114" s="201"/>
      <c r="AV114" s="201">
        <f t="shared" si="48"/>
        <v>149432</v>
      </c>
      <c r="AW114" s="201">
        <f t="shared" si="49"/>
        <v>70222</v>
      </c>
      <c r="AX114" s="147"/>
      <c r="AY114" s="147"/>
      <c r="AZ114" s="147"/>
      <c r="BA114" s="147"/>
      <c r="BB114" s="147"/>
      <c r="BC114" s="201"/>
      <c r="BD114" s="201"/>
      <c r="BE114" s="201"/>
      <c r="BF114" s="201">
        <f t="shared" si="50"/>
        <v>149432</v>
      </c>
      <c r="BG114" s="201">
        <f t="shared" si="51"/>
        <v>70222</v>
      </c>
      <c r="BH114" s="147"/>
      <c r="BI114" s="147"/>
      <c r="BJ114" s="147"/>
      <c r="BK114" s="147"/>
      <c r="BL114" s="147"/>
      <c r="BM114" s="201"/>
      <c r="BN114" s="201"/>
      <c r="BO114" s="201"/>
      <c r="BP114" s="201">
        <f t="shared" si="52"/>
        <v>149432</v>
      </c>
      <c r="BQ114" s="201">
        <f t="shared" si="53"/>
        <v>70222</v>
      </c>
      <c r="BR114" s="147"/>
      <c r="BS114" s="147"/>
      <c r="BT114" s="147"/>
      <c r="BU114" s="147"/>
      <c r="BV114" s="147"/>
      <c r="BW114" s="201"/>
      <c r="BX114" s="201"/>
      <c r="BY114" s="201"/>
      <c r="BZ114" s="201">
        <f t="shared" si="54"/>
        <v>149432</v>
      </c>
      <c r="CA114" s="201">
        <f t="shared" si="55"/>
        <v>70222</v>
      </c>
      <c r="CB114" s="147"/>
      <c r="CC114" s="147"/>
      <c r="CD114" s="147"/>
      <c r="CE114" s="147"/>
      <c r="CF114" s="147"/>
      <c r="CG114" s="201"/>
      <c r="CH114" s="201"/>
      <c r="CI114" s="201"/>
      <c r="CJ114" s="201">
        <f t="shared" si="56"/>
        <v>149432</v>
      </c>
      <c r="CK114" s="201">
        <f t="shared" si="57"/>
        <v>70222</v>
      </c>
      <c r="CL114" s="147"/>
      <c r="CM114" s="147"/>
      <c r="CN114" s="147"/>
      <c r="CO114" s="147"/>
      <c r="CP114" s="147"/>
      <c r="CQ114" s="201"/>
      <c r="CR114" s="201"/>
      <c r="CS114" s="201"/>
      <c r="CT114" s="201">
        <f t="shared" si="58"/>
        <v>149432</v>
      </c>
      <c r="CU114" s="201">
        <f t="shared" si="59"/>
        <v>70222</v>
      </c>
      <c r="CV114" s="147"/>
      <c r="CW114" s="147"/>
      <c r="CX114" s="147"/>
      <c r="CY114" s="147"/>
      <c r="CZ114" s="147"/>
      <c r="DA114" s="201"/>
      <c r="DB114" s="201"/>
      <c r="DC114" s="201"/>
      <c r="DD114" s="201">
        <f t="shared" si="60"/>
        <v>149432</v>
      </c>
      <c r="DE114" s="201">
        <f t="shared" si="61"/>
        <v>70222</v>
      </c>
      <c r="DF114" s="147"/>
      <c r="DG114" s="147"/>
      <c r="DH114" s="147"/>
      <c r="DI114" s="147"/>
      <c r="DJ114" s="147"/>
      <c r="DK114" s="201"/>
      <c r="DL114" s="201"/>
      <c r="DM114" s="201"/>
      <c r="DN114" s="201">
        <f t="shared" si="62"/>
        <v>149432</v>
      </c>
      <c r="DO114" s="201">
        <f t="shared" si="63"/>
        <v>70222</v>
      </c>
      <c r="DP114" s="147"/>
      <c r="DQ114" s="147"/>
      <c r="DR114" s="147"/>
      <c r="DS114" s="147"/>
      <c r="DT114" s="147"/>
      <c r="DU114" s="201">
        <f t="shared" si="64"/>
        <v>73</v>
      </c>
      <c r="DV114" s="201">
        <f t="shared" si="65"/>
        <v>219654</v>
      </c>
      <c r="DW114" s="201">
        <f t="shared" si="66"/>
        <v>149432</v>
      </c>
      <c r="DX114" s="201">
        <f t="shared" si="67"/>
        <v>70222</v>
      </c>
      <c r="DY114" s="147">
        <f t="shared" si="68"/>
        <v>0</v>
      </c>
      <c r="DZ114" s="147">
        <f t="shared" si="69"/>
        <v>0</v>
      </c>
      <c r="EA114" s="147">
        <f t="shared" si="70"/>
        <v>0</v>
      </c>
      <c r="EB114" s="147">
        <f t="shared" si="71"/>
        <v>0</v>
      </c>
    </row>
    <row r="115" spans="1:132" ht="12.75">
      <c r="A115" s="169">
        <v>81</v>
      </c>
      <c r="B115" s="176" t="s">
        <v>148</v>
      </c>
      <c r="C115" s="176">
        <v>1073045</v>
      </c>
      <c r="D115" s="176">
        <v>192323</v>
      </c>
      <c r="E115" s="201">
        <v>78</v>
      </c>
      <c r="F115" s="201">
        <v>72717</v>
      </c>
      <c r="G115" s="201"/>
      <c r="H115" s="201"/>
      <c r="I115" s="201">
        <v>72717</v>
      </c>
      <c r="J115" s="147">
        <v>78</v>
      </c>
      <c r="K115" s="147">
        <v>16100</v>
      </c>
      <c r="L115" s="147"/>
      <c r="M115" s="147"/>
      <c r="N115" s="147">
        <v>16100</v>
      </c>
      <c r="O115" s="201">
        <v>72</v>
      </c>
      <c r="P115" s="201">
        <v>79041</v>
      </c>
      <c r="Q115" s="201"/>
      <c r="R115" s="201"/>
      <c r="S115" s="201">
        <v>151758</v>
      </c>
      <c r="T115" s="147">
        <v>40</v>
      </c>
      <c r="U115" s="147">
        <v>14000</v>
      </c>
      <c r="V115" s="147"/>
      <c r="W115" s="147"/>
      <c r="X115" s="147">
        <v>30000</v>
      </c>
      <c r="Y115" s="201">
        <v>72</v>
      </c>
      <c r="Z115" s="201">
        <v>79041</v>
      </c>
      <c r="AA115" s="201"/>
      <c r="AB115" s="201">
        <f t="shared" si="41"/>
        <v>0</v>
      </c>
      <c r="AC115" s="201">
        <f t="shared" si="42"/>
        <v>230799</v>
      </c>
      <c r="AD115" s="147">
        <v>40</v>
      </c>
      <c r="AE115" s="147">
        <f t="shared" si="43"/>
        <v>14000</v>
      </c>
      <c r="AF115" s="147"/>
      <c r="AG115" s="147">
        <f t="shared" si="44"/>
        <v>0</v>
      </c>
      <c r="AH115" s="147">
        <f t="shared" si="45"/>
        <v>44100</v>
      </c>
      <c r="AI115" s="201">
        <v>73</v>
      </c>
      <c r="AJ115" s="201">
        <v>80328</v>
      </c>
      <c r="AK115" s="201">
        <v>79041</v>
      </c>
      <c r="AL115" s="201">
        <f t="shared" si="46"/>
        <v>79041</v>
      </c>
      <c r="AM115" s="201">
        <f t="shared" si="47"/>
        <v>232086</v>
      </c>
      <c r="AN115" s="147"/>
      <c r="AO115" s="147"/>
      <c r="AP115" s="147"/>
      <c r="AQ115" s="147"/>
      <c r="AR115" s="147"/>
      <c r="AS115" s="201">
        <v>68</v>
      </c>
      <c r="AT115" s="201">
        <v>75328</v>
      </c>
      <c r="AU115" s="201">
        <v>72926</v>
      </c>
      <c r="AV115" s="201">
        <f t="shared" si="48"/>
        <v>151967</v>
      </c>
      <c r="AW115" s="201">
        <f t="shared" si="49"/>
        <v>234488</v>
      </c>
      <c r="AX115" s="147"/>
      <c r="AY115" s="147"/>
      <c r="AZ115" s="147"/>
      <c r="BA115" s="147"/>
      <c r="BB115" s="147"/>
      <c r="BC115" s="201">
        <v>67</v>
      </c>
      <c r="BD115" s="201">
        <v>74128</v>
      </c>
      <c r="BE115" s="201"/>
      <c r="BF115" s="201">
        <f t="shared" si="50"/>
        <v>151967</v>
      </c>
      <c r="BG115" s="201">
        <f t="shared" si="51"/>
        <v>308616</v>
      </c>
      <c r="BH115" s="147"/>
      <c r="BI115" s="147"/>
      <c r="BJ115" s="147"/>
      <c r="BK115" s="147"/>
      <c r="BL115" s="147"/>
      <c r="BM115" s="201">
        <v>67</v>
      </c>
      <c r="BN115" s="201">
        <v>74128</v>
      </c>
      <c r="BO115" s="201"/>
      <c r="BP115" s="201">
        <f t="shared" si="52"/>
        <v>151967</v>
      </c>
      <c r="BQ115" s="201">
        <f t="shared" si="53"/>
        <v>382744</v>
      </c>
      <c r="BR115" s="147"/>
      <c r="BS115" s="147"/>
      <c r="BT115" s="147"/>
      <c r="BU115" s="147"/>
      <c r="BV115" s="147"/>
      <c r="BW115" s="201"/>
      <c r="BX115" s="201"/>
      <c r="BY115" s="201"/>
      <c r="BZ115" s="201">
        <f t="shared" si="54"/>
        <v>151967</v>
      </c>
      <c r="CA115" s="201">
        <f t="shared" si="55"/>
        <v>382744</v>
      </c>
      <c r="CB115" s="147"/>
      <c r="CC115" s="147"/>
      <c r="CD115" s="147"/>
      <c r="CE115" s="147"/>
      <c r="CF115" s="147"/>
      <c r="CG115" s="201"/>
      <c r="CH115" s="201"/>
      <c r="CI115" s="201"/>
      <c r="CJ115" s="201">
        <f t="shared" si="56"/>
        <v>151967</v>
      </c>
      <c r="CK115" s="201">
        <f t="shared" si="57"/>
        <v>382744</v>
      </c>
      <c r="CL115" s="147"/>
      <c r="CM115" s="147"/>
      <c r="CN115" s="147"/>
      <c r="CO115" s="147"/>
      <c r="CP115" s="147"/>
      <c r="CQ115" s="201"/>
      <c r="CR115" s="201"/>
      <c r="CS115" s="201"/>
      <c r="CT115" s="201">
        <f t="shared" si="58"/>
        <v>151967</v>
      </c>
      <c r="CU115" s="201">
        <f t="shared" si="59"/>
        <v>382744</v>
      </c>
      <c r="CV115" s="147"/>
      <c r="CW115" s="147"/>
      <c r="CX115" s="147"/>
      <c r="CY115" s="147"/>
      <c r="CZ115" s="147"/>
      <c r="DA115" s="201"/>
      <c r="DB115" s="201"/>
      <c r="DC115" s="201"/>
      <c r="DD115" s="201">
        <f t="shared" si="60"/>
        <v>151967</v>
      </c>
      <c r="DE115" s="201">
        <f t="shared" si="61"/>
        <v>382744</v>
      </c>
      <c r="DF115" s="147"/>
      <c r="DG115" s="147"/>
      <c r="DH115" s="147"/>
      <c r="DI115" s="147"/>
      <c r="DJ115" s="147"/>
      <c r="DK115" s="201"/>
      <c r="DL115" s="201"/>
      <c r="DM115" s="201"/>
      <c r="DN115" s="201">
        <f t="shared" si="62"/>
        <v>151967</v>
      </c>
      <c r="DO115" s="201">
        <f t="shared" si="63"/>
        <v>382744</v>
      </c>
      <c r="DP115" s="147"/>
      <c r="DQ115" s="147"/>
      <c r="DR115" s="147"/>
      <c r="DS115" s="147"/>
      <c r="DT115" s="147"/>
      <c r="DU115" s="201">
        <f t="shared" si="64"/>
        <v>78</v>
      </c>
      <c r="DV115" s="201">
        <f t="shared" si="65"/>
        <v>534711</v>
      </c>
      <c r="DW115" s="201">
        <f t="shared" si="66"/>
        <v>151967</v>
      </c>
      <c r="DX115" s="201">
        <f t="shared" si="67"/>
        <v>382744</v>
      </c>
      <c r="DY115" s="147">
        <f t="shared" si="68"/>
        <v>78</v>
      </c>
      <c r="DZ115" s="147">
        <f t="shared" si="69"/>
        <v>44100</v>
      </c>
      <c r="EA115" s="147">
        <f t="shared" si="70"/>
        <v>0</v>
      </c>
      <c r="EB115" s="147">
        <f t="shared" si="71"/>
        <v>44100</v>
      </c>
    </row>
    <row r="116" spans="1:132" ht="12.75">
      <c r="A116" s="169">
        <v>82</v>
      </c>
      <c r="B116" s="176" t="s">
        <v>149</v>
      </c>
      <c r="C116" s="176">
        <v>714750</v>
      </c>
      <c r="D116" s="176">
        <v>219353</v>
      </c>
      <c r="E116" s="201">
        <v>47</v>
      </c>
      <c r="F116" s="201">
        <v>36542</v>
      </c>
      <c r="G116" s="201">
        <v>36542</v>
      </c>
      <c r="H116" s="201">
        <v>36542</v>
      </c>
      <c r="I116" s="201"/>
      <c r="J116" s="147">
        <v>2</v>
      </c>
      <c r="K116" s="147">
        <v>700</v>
      </c>
      <c r="L116" s="147">
        <v>700</v>
      </c>
      <c r="M116" s="147">
        <v>700</v>
      </c>
      <c r="N116" s="147"/>
      <c r="O116" s="201">
        <v>50</v>
      </c>
      <c r="P116" s="201">
        <v>41974</v>
      </c>
      <c r="Q116" s="201">
        <v>41974</v>
      </c>
      <c r="R116" s="201">
        <v>78516</v>
      </c>
      <c r="S116" s="201"/>
      <c r="T116" s="147">
        <v>2</v>
      </c>
      <c r="U116" s="147">
        <v>700</v>
      </c>
      <c r="V116" s="147">
        <v>700</v>
      </c>
      <c r="W116" s="147">
        <v>700</v>
      </c>
      <c r="X116" s="147"/>
      <c r="Y116" s="201">
        <v>52</v>
      </c>
      <c r="Z116" s="201">
        <v>42896</v>
      </c>
      <c r="AA116" s="201">
        <v>42896</v>
      </c>
      <c r="AB116" s="201">
        <f t="shared" si="41"/>
        <v>121412</v>
      </c>
      <c r="AC116" s="201">
        <f t="shared" si="42"/>
        <v>0</v>
      </c>
      <c r="AD116" s="147">
        <v>2</v>
      </c>
      <c r="AE116" s="147">
        <f t="shared" si="43"/>
        <v>700</v>
      </c>
      <c r="AF116" s="147">
        <v>700</v>
      </c>
      <c r="AG116" s="147">
        <f t="shared" si="44"/>
        <v>2100</v>
      </c>
      <c r="AH116" s="147">
        <f t="shared" si="45"/>
        <v>0</v>
      </c>
      <c r="AI116" s="201"/>
      <c r="AJ116" s="201"/>
      <c r="AK116" s="201"/>
      <c r="AL116" s="201">
        <f t="shared" si="46"/>
        <v>121412</v>
      </c>
      <c r="AM116" s="201">
        <f t="shared" si="47"/>
        <v>0</v>
      </c>
      <c r="AN116" s="147"/>
      <c r="AO116" s="147"/>
      <c r="AP116" s="147"/>
      <c r="AQ116" s="147"/>
      <c r="AR116" s="147"/>
      <c r="AS116" s="201"/>
      <c r="AT116" s="201"/>
      <c r="AU116" s="201"/>
      <c r="AV116" s="201">
        <f t="shared" si="48"/>
        <v>121412</v>
      </c>
      <c r="AW116" s="201">
        <f t="shared" si="49"/>
        <v>0</v>
      </c>
      <c r="AX116" s="147"/>
      <c r="AY116" s="147"/>
      <c r="AZ116" s="147"/>
      <c r="BA116" s="147"/>
      <c r="BB116" s="147"/>
      <c r="BC116" s="201"/>
      <c r="BD116" s="201"/>
      <c r="BE116" s="201"/>
      <c r="BF116" s="201">
        <f t="shared" si="50"/>
        <v>121412</v>
      </c>
      <c r="BG116" s="201">
        <f t="shared" si="51"/>
        <v>0</v>
      </c>
      <c r="BH116" s="147"/>
      <c r="BI116" s="147"/>
      <c r="BJ116" s="147"/>
      <c r="BK116" s="147"/>
      <c r="BL116" s="147"/>
      <c r="BM116" s="201"/>
      <c r="BN116" s="201"/>
      <c r="BO116" s="201"/>
      <c r="BP116" s="201">
        <f t="shared" si="52"/>
        <v>121412</v>
      </c>
      <c r="BQ116" s="201">
        <f t="shared" si="53"/>
        <v>0</v>
      </c>
      <c r="BR116" s="147"/>
      <c r="BS116" s="147"/>
      <c r="BT116" s="147"/>
      <c r="BU116" s="147"/>
      <c r="BV116" s="147"/>
      <c r="BW116" s="201"/>
      <c r="BX116" s="201"/>
      <c r="BY116" s="201"/>
      <c r="BZ116" s="201">
        <f t="shared" si="54"/>
        <v>121412</v>
      </c>
      <c r="CA116" s="201">
        <f t="shared" si="55"/>
        <v>0</v>
      </c>
      <c r="CB116" s="147"/>
      <c r="CC116" s="147"/>
      <c r="CD116" s="147"/>
      <c r="CE116" s="147"/>
      <c r="CF116" s="147"/>
      <c r="CG116" s="201"/>
      <c r="CH116" s="201"/>
      <c r="CI116" s="201"/>
      <c r="CJ116" s="201">
        <f t="shared" si="56"/>
        <v>121412</v>
      </c>
      <c r="CK116" s="201">
        <f t="shared" si="57"/>
        <v>0</v>
      </c>
      <c r="CL116" s="147"/>
      <c r="CM116" s="147"/>
      <c r="CN116" s="147"/>
      <c r="CO116" s="147"/>
      <c r="CP116" s="147"/>
      <c r="CQ116" s="201"/>
      <c r="CR116" s="201"/>
      <c r="CS116" s="201"/>
      <c r="CT116" s="201">
        <f t="shared" si="58"/>
        <v>121412</v>
      </c>
      <c r="CU116" s="201">
        <f t="shared" si="59"/>
        <v>0</v>
      </c>
      <c r="CV116" s="147"/>
      <c r="CW116" s="147"/>
      <c r="CX116" s="147"/>
      <c r="CY116" s="147"/>
      <c r="CZ116" s="147"/>
      <c r="DA116" s="201"/>
      <c r="DB116" s="201"/>
      <c r="DC116" s="201"/>
      <c r="DD116" s="201">
        <f t="shared" si="60"/>
        <v>121412</v>
      </c>
      <c r="DE116" s="201">
        <f t="shared" si="61"/>
        <v>0</v>
      </c>
      <c r="DF116" s="147"/>
      <c r="DG116" s="147"/>
      <c r="DH116" s="147"/>
      <c r="DI116" s="147"/>
      <c r="DJ116" s="147"/>
      <c r="DK116" s="201"/>
      <c r="DL116" s="201"/>
      <c r="DM116" s="201"/>
      <c r="DN116" s="201">
        <f t="shared" si="62"/>
        <v>121412</v>
      </c>
      <c r="DO116" s="201">
        <f t="shared" si="63"/>
        <v>0</v>
      </c>
      <c r="DP116" s="147"/>
      <c r="DQ116" s="147"/>
      <c r="DR116" s="147"/>
      <c r="DS116" s="147"/>
      <c r="DT116" s="147"/>
      <c r="DU116" s="201">
        <f t="shared" si="64"/>
        <v>52</v>
      </c>
      <c r="DV116" s="201">
        <f t="shared" si="65"/>
        <v>121412</v>
      </c>
      <c r="DW116" s="201">
        <f t="shared" si="66"/>
        <v>121412</v>
      </c>
      <c r="DX116" s="201">
        <f t="shared" si="67"/>
        <v>0</v>
      </c>
      <c r="DY116" s="147">
        <f t="shared" si="68"/>
        <v>2</v>
      </c>
      <c r="DZ116" s="147">
        <f t="shared" si="69"/>
        <v>2100</v>
      </c>
      <c r="EA116" s="147">
        <f t="shared" si="70"/>
        <v>2100</v>
      </c>
      <c r="EB116" s="147">
        <f t="shared" si="71"/>
        <v>0</v>
      </c>
    </row>
    <row r="117" spans="1:132" ht="12.75">
      <c r="A117" s="169">
        <v>83</v>
      </c>
      <c r="B117" s="176" t="s">
        <v>150</v>
      </c>
      <c r="C117" s="176">
        <v>535543.7</v>
      </c>
      <c r="D117" s="176">
        <v>95697</v>
      </c>
      <c r="E117" s="201">
        <v>42</v>
      </c>
      <c r="F117" s="201">
        <v>41259</v>
      </c>
      <c r="G117" s="201"/>
      <c r="H117" s="201"/>
      <c r="I117" s="201">
        <v>41259</v>
      </c>
      <c r="J117" s="147">
        <v>42</v>
      </c>
      <c r="K117" s="147">
        <v>14700</v>
      </c>
      <c r="L117" s="147">
        <v>14700</v>
      </c>
      <c r="M117" s="147">
        <v>14700</v>
      </c>
      <c r="N117" s="147"/>
      <c r="O117" s="201">
        <v>42</v>
      </c>
      <c r="P117" s="201">
        <v>41259</v>
      </c>
      <c r="Q117" s="201"/>
      <c r="R117" s="201"/>
      <c r="S117" s="201">
        <v>82518</v>
      </c>
      <c r="T117" s="147">
        <v>42</v>
      </c>
      <c r="U117" s="147">
        <v>14700</v>
      </c>
      <c r="V117" s="147">
        <v>14700</v>
      </c>
      <c r="W117" s="147">
        <v>29400</v>
      </c>
      <c r="X117" s="147"/>
      <c r="Y117" s="201">
        <v>42</v>
      </c>
      <c r="Z117" s="201">
        <v>41825</v>
      </c>
      <c r="AA117" s="201">
        <v>34160</v>
      </c>
      <c r="AB117" s="201">
        <f t="shared" si="41"/>
        <v>34160</v>
      </c>
      <c r="AC117" s="201">
        <f t="shared" si="42"/>
        <v>90183</v>
      </c>
      <c r="AD117" s="147">
        <v>38</v>
      </c>
      <c r="AE117" s="147">
        <f t="shared" si="43"/>
        <v>13300</v>
      </c>
      <c r="AF117" s="147">
        <v>13300</v>
      </c>
      <c r="AG117" s="147">
        <f t="shared" si="44"/>
        <v>42700</v>
      </c>
      <c r="AH117" s="147">
        <f t="shared" si="45"/>
        <v>0</v>
      </c>
      <c r="AI117" s="201">
        <v>29</v>
      </c>
      <c r="AJ117" s="201">
        <v>20834</v>
      </c>
      <c r="AK117" s="201"/>
      <c r="AL117" s="201">
        <f t="shared" si="46"/>
        <v>34160</v>
      </c>
      <c r="AM117" s="201">
        <f t="shared" si="47"/>
        <v>111017</v>
      </c>
      <c r="AN117" s="147"/>
      <c r="AO117" s="147"/>
      <c r="AP117" s="147"/>
      <c r="AQ117" s="147"/>
      <c r="AR117" s="147"/>
      <c r="AS117" s="201">
        <v>29</v>
      </c>
      <c r="AT117" s="201">
        <v>20834</v>
      </c>
      <c r="AU117" s="201"/>
      <c r="AV117" s="201">
        <f t="shared" si="48"/>
        <v>34160</v>
      </c>
      <c r="AW117" s="201">
        <f t="shared" si="49"/>
        <v>131851</v>
      </c>
      <c r="AX117" s="147"/>
      <c r="AY117" s="147"/>
      <c r="AZ117" s="147"/>
      <c r="BA117" s="147"/>
      <c r="BB117" s="147"/>
      <c r="BC117" s="201">
        <v>29</v>
      </c>
      <c r="BD117" s="201">
        <v>20834</v>
      </c>
      <c r="BE117" s="201"/>
      <c r="BF117" s="201">
        <f t="shared" si="50"/>
        <v>34160</v>
      </c>
      <c r="BG117" s="201">
        <f t="shared" si="51"/>
        <v>152685</v>
      </c>
      <c r="BH117" s="147"/>
      <c r="BI117" s="147"/>
      <c r="BJ117" s="147"/>
      <c r="BK117" s="147"/>
      <c r="BL117" s="147"/>
      <c r="BM117" s="201"/>
      <c r="BN117" s="201"/>
      <c r="BO117" s="201"/>
      <c r="BP117" s="201">
        <f t="shared" si="52"/>
        <v>34160</v>
      </c>
      <c r="BQ117" s="201">
        <f t="shared" si="53"/>
        <v>152685</v>
      </c>
      <c r="BR117" s="147"/>
      <c r="BS117" s="147"/>
      <c r="BT117" s="147"/>
      <c r="BU117" s="147"/>
      <c r="BV117" s="147"/>
      <c r="BW117" s="201"/>
      <c r="BX117" s="201"/>
      <c r="BY117" s="201"/>
      <c r="BZ117" s="201">
        <f t="shared" si="54"/>
        <v>34160</v>
      </c>
      <c r="CA117" s="201">
        <f t="shared" si="55"/>
        <v>152685</v>
      </c>
      <c r="CB117" s="147"/>
      <c r="CC117" s="147"/>
      <c r="CD117" s="147"/>
      <c r="CE117" s="147"/>
      <c r="CF117" s="147"/>
      <c r="CG117" s="201"/>
      <c r="CH117" s="201"/>
      <c r="CI117" s="201"/>
      <c r="CJ117" s="201">
        <f t="shared" si="56"/>
        <v>34160</v>
      </c>
      <c r="CK117" s="201">
        <f t="shared" si="57"/>
        <v>152685</v>
      </c>
      <c r="CL117" s="147"/>
      <c r="CM117" s="147"/>
      <c r="CN117" s="147"/>
      <c r="CO117" s="147"/>
      <c r="CP117" s="147"/>
      <c r="CQ117" s="201"/>
      <c r="CR117" s="201"/>
      <c r="CS117" s="201"/>
      <c r="CT117" s="201">
        <f t="shared" si="58"/>
        <v>34160</v>
      </c>
      <c r="CU117" s="201">
        <f t="shared" si="59"/>
        <v>152685</v>
      </c>
      <c r="CV117" s="147"/>
      <c r="CW117" s="147"/>
      <c r="CX117" s="147"/>
      <c r="CY117" s="147"/>
      <c r="CZ117" s="147"/>
      <c r="DA117" s="201"/>
      <c r="DB117" s="201"/>
      <c r="DC117" s="201"/>
      <c r="DD117" s="201">
        <f t="shared" si="60"/>
        <v>34160</v>
      </c>
      <c r="DE117" s="201">
        <f t="shared" si="61"/>
        <v>152685</v>
      </c>
      <c r="DF117" s="147"/>
      <c r="DG117" s="147"/>
      <c r="DH117" s="147"/>
      <c r="DI117" s="147"/>
      <c r="DJ117" s="147"/>
      <c r="DK117" s="201"/>
      <c r="DL117" s="201"/>
      <c r="DM117" s="201"/>
      <c r="DN117" s="201">
        <f t="shared" si="62"/>
        <v>34160</v>
      </c>
      <c r="DO117" s="201">
        <f t="shared" si="63"/>
        <v>152685</v>
      </c>
      <c r="DP117" s="147"/>
      <c r="DQ117" s="147"/>
      <c r="DR117" s="147"/>
      <c r="DS117" s="147"/>
      <c r="DT117" s="147"/>
      <c r="DU117" s="201">
        <f t="shared" si="64"/>
        <v>42</v>
      </c>
      <c r="DV117" s="201">
        <f t="shared" si="65"/>
        <v>186845</v>
      </c>
      <c r="DW117" s="201">
        <f t="shared" si="66"/>
        <v>34160</v>
      </c>
      <c r="DX117" s="201">
        <f t="shared" si="67"/>
        <v>152685</v>
      </c>
      <c r="DY117" s="147">
        <f t="shared" si="68"/>
        <v>42</v>
      </c>
      <c r="DZ117" s="147">
        <f t="shared" si="69"/>
        <v>42700</v>
      </c>
      <c r="EA117" s="147">
        <f t="shared" si="70"/>
        <v>42700</v>
      </c>
      <c r="EB117" s="147">
        <f t="shared" si="71"/>
        <v>0</v>
      </c>
    </row>
    <row r="118" spans="1:132" ht="12.75">
      <c r="A118" s="169">
        <v>84</v>
      </c>
      <c r="B118" s="176" t="s">
        <v>151</v>
      </c>
      <c r="C118" s="176">
        <v>1738987.6</v>
      </c>
      <c r="D118" s="176">
        <v>372260</v>
      </c>
      <c r="E118" s="201">
        <v>266</v>
      </c>
      <c r="F118" s="201">
        <v>154619</v>
      </c>
      <c r="G118" s="201"/>
      <c r="H118" s="201"/>
      <c r="I118" s="201">
        <v>154619</v>
      </c>
      <c r="J118" s="147">
        <v>29</v>
      </c>
      <c r="K118" s="147">
        <v>10150</v>
      </c>
      <c r="L118" s="147">
        <v>10150</v>
      </c>
      <c r="M118" s="147">
        <v>10150</v>
      </c>
      <c r="N118" s="147"/>
      <c r="O118" s="201">
        <v>140</v>
      </c>
      <c r="P118" s="201">
        <v>156339</v>
      </c>
      <c r="Q118" s="201">
        <v>156339</v>
      </c>
      <c r="R118" s="201">
        <v>156339</v>
      </c>
      <c r="S118" s="201">
        <v>154619</v>
      </c>
      <c r="T118" s="147">
        <v>29</v>
      </c>
      <c r="U118" s="147">
        <v>10150</v>
      </c>
      <c r="V118" s="147">
        <v>10150</v>
      </c>
      <c r="W118" s="147">
        <v>20300</v>
      </c>
      <c r="X118" s="147"/>
      <c r="Y118" s="201">
        <v>276</v>
      </c>
      <c r="Z118" s="201">
        <v>164664</v>
      </c>
      <c r="AA118" s="201">
        <v>164664</v>
      </c>
      <c r="AB118" s="201">
        <f t="shared" si="41"/>
        <v>321003</v>
      </c>
      <c r="AC118" s="201">
        <f t="shared" si="42"/>
        <v>154619</v>
      </c>
      <c r="AD118" s="147">
        <v>20</v>
      </c>
      <c r="AE118" s="147">
        <f t="shared" si="43"/>
        <v>7000</v>
      </c>
      <c r="AF118" s="147">
        <v>7000</v>
      </c>
      <c r="AG118" s="147">
        <f t="shared" si="44"/>
        <v>27300</v>
      </c>
      <c r="AH118" s="147">
        <f t="shared" si="45"/>
        <v>0</v>
      </c>
      <c r="AI118" s="201">
        <v>145</v>
      </c>
      <c r="AJ118" s="201">
        <v>164664</v>
      </c>
      <c r="AK118" s="201"/>
      <c r="AL118" s="201">
        <f t="shared" si="46"/>
        <v>321003</v>
      </c>
      <c r="AM118" s="201">
        <f t="shared" si="47"/>
        <v>319283</v>
      </c>
      <c r="AN118" s="147"/>
      <c r="AO118" s="147"/>
      <c r="AP118" s="147"/>
      <c r="AQ118" s="147"/>
      <c r="AR118" s="147"/>
      <c r="AS118" s="201"/>
      <c r="AT118" s="201"/>
      <c r="AU118" s="201"/>
      <c r="AV118" s="201">
        <f t="shared" si="48"/>
        <v>321003</v>
      </c>
      <c r="AW118" s="201">
        <f t="shared" si="49"/>
        <v>319283</v>
      </c>
      <c r="AX118" s="147"/>
      <c r="AY118" s="147"/>
      <c r="AZ118" s="147"/>
      <c r="BA118" s="147"/>
      <c r="BB118" s="147"/>
      <c r="BC118" s="201"/>
      <c r="BD118" s="201"/>
      <c r="BE118" s="201"/>
      <c r="BF118" s="201">
        <f t="shared" si="50"/>
        <v>321003</v>
      </c>
      <c r="BG118" s="201">
        <f t="shared" si="51"/>
        <v>319283</v>
      </c>
      <c r="BH118" s="147"/>
      <c r="BI118" s="147"/>
      <c r="BJ118" s="147"/>
      <c r="BK118" s="147"/>
      <c r="BL118" s="147"/>
      <c r="BM118" s="201"/>
      <c r="BN118" s="201"/>
      <c r="BO118" s="201"/>
      <c r="BP118" s="201">
        <f t="shared" si="52"/>
        <v>321003</v>
      </c>
      <c r="BQ118" s="201">
        <f t="shared" si="53"/>
        <v>319283</v>
      </c>
      <c r="BR118" s="147"/>
      <c r="BS118" s="147"/>
      <c r="BT118" s="147"/>
      <c r="BU118" s="147"/>
      <c r="BV118" s="147"/>
      <c r="BW118" s="201"/>
      <c r="BX118" s="201"/>
      <c r="BY118" s="201"/>
      <c r="BZ118" s="201">
        <f t="shared" si="54"/>
        <v>321003</v>
      </c>
      <c r="CA118" s="201">
        <f t="shared" si="55"/>
        <v>319283</v>
      </c>
      <c r="CB118" s="147"/>
      <c r="CC118" s="147"/>
      <c r="CD118" s="147"/>
      <c r="CE118" s="147"/>
      <c r="CF118" s="147"/>
      <c r="CG118" s="201"/>
      <c r="CH118" s="201"/>
      <c r="CI118" s="201"/>
      <c r="CJ118" s="201">
        <f t="shared" si="56"/>
        <v>321003</v>
      </c>
      <c r="CK118" s="201">
        <f t="shared" si="57"/>
        <v>319283</v>
      </c>
      <c r="CL118" s="147"/>
      <c r="CM118" s="147"/>
      <c r="CN118" s="147"/>
      <c r="CO118" s="147"/>
      <c r="CP118" s="147"/>
      <c r="CQ118" s="201"/>
      <c r="CR118" s="201"/>
      <c r="CS118" s="201"/>
      <c r="CT118" s="201">
        <f t="shared" si="58"/>
        <v>321003</v>
      </c>
      <c r="CU118" s="201">
        <f t="shared" si="59"/>
        <v>319283</v>
      </c>
      <c r="CV118" s="147"/>
      <c r="CW118" s="147"/>
      <c r="CX118" s="147"/>
      <c r="CY118" s="147"/>
      <c r="CZ118" s="147"/>
      <c r="DA118" s="201"/>
      <c r="DB118" s="201"/>
      <c r="DC118" s="201"/>
      <c r="DD118" s="201">
        <f t="shared" si="60"/>
        <v>321003</v>
      </c>
      <c r="DE118" s="201">
        <f t="shared" si="61"/>
        <v>319283</v>
      </c>
      <c r="DF118" s="147"/>
      <c r="DG118" s="147"/>
      <c r="DH118" s="147"/>
      <c r="DI118" s="147"/>
      <c r="DJ118" s="147"/>
      <c r="DK118" s="201"/>
      <c r="DL118" s="201"/>
      <c r="DM118" s="201"/>
      <c r="DN118" s="201">
        <f t="shared" si="62"/>
        <v>321003</v>
      </c>
      <c r="DO118" s="201">
        <f t="shared" si="63"/>
        <v>319283</v>
      </c>
      <c r="DP118" s="147"/>
      <c r="DQ118" s="147"/>
      <c r="DR118" s="147"/>
      <c r="DS118" s="147"/>
      <c r="DT118" s="147"/>
      <c r="DU118" s="201">
        <f t="shared" si="64"/>
        <v>276</v>
      </c>
      <c r="DV118" s="201">
        <f t="shared" si="65"/>
        <v>640286</v>
      </c>
      <c r="DW118" s="201">
        <f t="shared" si="66"/>
        <v>321003</v>
      </c>
      <c r="DX118" s="201">
        <f t="shared" si="67"/>
        <v>319283</v>
      </c>
      <c r="DY118" s="147">
        <f t="shared" si="68"/>
        <v>29</v>
      </c>
      <c r="DZ118" s="147">
        <f t="shared" si="69"/>
        <v>27300</v>
      </c>
      <c r="EA118" s="147">
        <f t="shared" si="70"/>
        <v>27300</v>
      </c>
      <c r="EB118" s="147">
        <f t="shared" si="71"/>
        <v>0</v>
      </c>
    </row>
    <row r="119" spans="1:132" ht="12.75">
      <c r="A119" s="169">
        <v>85</v>
      </c>
      <c r="B119" s="176" t="s">
        <v>152</v>
      </c>
      <c r="C119" s="176">
        <v>5972933.5</v>
      </c>
      <c r="D119" s="176">
        <v>896943</v>
      </c>
      <c r="E119" s="201">
        <v>320</v>
      </c>
      <c r="F119" s="201">
        <v>544098</v>
      </c>
      <c r="G119" s="201">
        <v>544098</v>
      </c>
      <c r="H119" s="201">
        <v>544098</v>
      </c>
      <c r="I119" s="201"/>
      <c r="J119" s="147">
        <v>320</v>
      </c>
      <c r="K119" s="147">
        <v>111650</v>
      </c>
      <c r="L119" s="147">
        <v>111650</v>
      </c>
      <c r="M119" s="147">
        <v>111650</v>
      </c>
      <c r="N119" s="147"/>
      <c r="O119" s="201">
        <v>346</v>
      </c>
      <c r="P119" s="201">
        <v>573998</v>
      </c>
      <c r="Q119" s="201"/>
      <c r="R119" s="201">
        <v>544098</v>
      </c>
      <c r="S119" s="201">
        <v>573998</v>
      </c>
      <c r="T119" s="147">
        <v>320</v>
      </c>
      <c r="U119" s="147">
        <v>111650</v>
      </c>
      <c r="V119" s="147"/>
      <c r="W119" s="147">
        <v>111650</v>
      </c>
      <c r="X119" s="147">
        <v>111650</v>
      </c>
      <c r="Y119" s="201">
        <v>346</v>
      </c>
      <c r="Z119" s="201">
        <v>573998</v>
      </c>
      <c r="AA119" s="201"/>
      <c r="AB119" s="201">
        <f t="shared" si="41"/>
        <v>544098</v>
      </c>
      <c r="AC119" s="201">
        <f t="shared" si="42"/>
        <v>1147996</v>
      </c>
      <c r="AD119" s="147">
        <v>320</v>
      </c>
      <c r="AE119" s="147">
        <f t="shared" si="43"/>
        <v>112000</v>
      </c>
      <c r="AF119" s="147"/>
      <c r="AG119" s="147">
        <f t="shared" si="44"/>
        <v>111650</v>
      </c>
      <c r="AH119" s="147">
        <f t="shared" si="45"/>
        <v>223650</v>
      </c>
      <c r="AI119" s="201">
        <v>346</v>
      </c>
      <c r="AJ119" s="201">
        <v>573998</v>
      </c>
      <c r="AK119" s="201"/>
      <c r="AL119" s="201">
        <f t="shared" si="46"/>
        <v>544098</v>
      </c>
      <c r="AM119" s="201">
        <f t="shared" si="47"/>
        <v>1721994</v>
      </c>
      <c r="AN119" s="147"/>
      <c r="AO119" s="147"/>
      <c r="AP119" s="147"/>
      <c r="AQ119" s="147"/>
      <c r="AR119" s="147"/>
      <c r="AS119" s="201"/>
      <c r="AT119" s="201"/>
      <c r="AU119" s="201"/>
      <c r="AV119" s="201">
        <f t="shared" si="48"/>
        <v>544098</v>
      </c>
      <c r="AW119" s="201">
        <f t="shared" si="49"/>
        <v>1721994</v>
      </c>
      <c r="AX119" s="147"/>
      <c r="AY119" s="147"/>
      <c r="AZ119" s="147"/>
      <c r="BA119" s="147"/>
      <c r="BB119" s="147"/>
      <c r="BC119" s="201">
        <v>346</v>
      </c>
      <c r="BD119" s="201">
        <v>580000</v>
      </c>
      <c r="BE119" s="201">
        <v>348179</v>
      </c>
      <c r="BF119" s="201">
        <f t="shared" si="50"/>
        <v>892277</v>
      </c>
      <c r="BG119" s="201">
        <f t="shared" si="51"/>
        <v>1953815</v>
      </c>
      <c r="BH119" s="147"/>
      <c r="BI119" s="147"/>
      <c r="BJ119" s="147"/>
      <c r="BK119" s="147"/>
      <c r="BL119" s="147"/>
      <c r="BM119" s="201"/>
      <c r="BN119" s="201"/>
      <c r="BO119" s="201"/>
      <c r="BP119" s="201">
        <f t="shared" si="52"/>
        <v>892277</v>
      </c>
      <c r="BQ119" s="201">
        <f t="shared" si="53"/>
        <v>1953815</v>
      </c>
      <c r="BR119" s="147"/>
      <c r="BS119" s="147"/>
      <c r="BT119" s="147"/>
      <c r="BU119" s="147"/>
      <c r="BV119" s="147"/>
      <c r="BW119" s="201"/>
      <c r="BX119" s="201"/>
      <c r="BY119" s="201"/>
      <c r="BZ119" s="201">
        <f t="shared" si="54"/>
        <v>892277</v>
      </c>
      <c r="CA119" s="201">
        <f t="shared" si="55"/>
        <v>1953815</v>
      </c>
      <c r="CB119" s="147"/>
      <c r="CC119" s="147"/>
      <c r="CD119" s="147"/>
      <c r="CE119" s="147"/>
      <c r="CF119" s="147"/>
      <c r="CG119" s="201"/>
      <c r="CH119" s="201"/>
      <c r="CI119" s="201"/>
      <c r="CJ119" s="201">
        <f t="shared" si="56"/>
        <v>892277</v>
      </c>
      <c r="CK119" s="201">
        <f t="shared" si="57"/>
        <v>1953815</v>
      </c>
      <c r="CL119" s="147"/>
      <c r="CM119" s="147"/>
      <c r="CN119" s="147"/>
      <c r="CO119" s="147"/>
      <c r="CP119" s="147"/>
      <c r="CQ119" s="201"/>
      <c r="CR119" s="201"/>
      <c r="CS119" s="201"/>
      <c r="CT119" s="201">
        <f t="shared" si="58"/>
        <v>892277</v>
      </c>
      <c r="CU119" s="201">
        <f t="shared" si="59"/>
        <v>1953815</v>
      </c>
      <c r="CV119" s="147"/>
      <c r="CW119" s="147"/>
      <c r="CX119" s="147"/>
      <c r="CY119" s="147"/>
      <c r="CZ119" s="147"/>
      <c r="DA119" s="201"/>
      <c r="DB119" s="201"/>
      <c r="DC119" s="201"/>
      <c r="DD119" s="201">
        <f t="shared" si="60"/>
        <v>892277</v>
      </c>
      <c r="DE119" s="201">
        <f t="shared" si="61"/>
        <v>1953815</v>
      </c>
      <c r="DF119" s="147"/>
      <c r="DG119" s="147"/>
      <c r="DH119" s="147"/>
      <c r="DI119" s="147"/>
      <c r="DJ119" s="147"/>
      <c r="DK119" s="201"/>
      <c r="DL119" s="201"/>
      <c r="DM119" s="201"/>
      <c r="DN119" s="201">
        <f t="shared" si="62"/>
        <v>892277</v>
      </c>
      <c r="DO119" s="201">
        <f t="shared" si="63"/>
        <v>1953815</v>
      </c>
      <c r="DP119" s="147"/>
      <c r="DQ119" s="147"/>
      <c r="DR119" s="147"/>
      <c r="DS119" s="147"/>
      <c r="DT119" s="147"/>
      <c r="DU119" s="201">
        <f t="shared" si="64"/>
        <v>346</v>
      </c>
      <c r="DV119" s="201">
        <f t="shared" si="65"/>
        <v>2846092</v>
      </c>
      <c r="DW119" s="201">
        <f t="shared" si="66"/>
        <v>892277</v>
      </c>
      <c r="DX119" s="201">
        <f t="shared" si="67"/>
        <v>1953815</v>
      </c>
      <c r="DY119" s="147">
        <f t="shared" si="68"/>
        <v>320</v>
      </c>
      <c r="DZ119" s="147">
        <f t="shared" si="69"/>
        <v>335300</v>
      </c>
      <c r="EA119" s="147">
        <f t="shared" si="70"/>
        <v>111650</v>
      </c>
      <c r="EB119" s="147">
        <f t="shared" si="71"/>
        <v>223650</v>
      </c>
    </row>
    <row r="120" spans="1:132" ht="12.75">
      <c r="A120" s="169">
        <v>86</v>
      </c>
      <c r="B120" s="176" t="s">
        <v>153</v>
      </c>
      <c r="C120" s="176">
        <v>1404620.8</v>
      </c>
      <c r="D120" s="176">
        <v>227585</v>
      </c>
      <c r="E120" s="201">
        <v>112</v>
      </c>
      <c r="F120" s="201">
        <v>105775</v>
      </c>
      <c r="G120" s="201"/>
      <c r="H120" s="201"/>
      <c r="I120" s="201">
        <v>105775</v>
      </c>
      <c r="J120" s="147">
        <v>100</v>
      </c>
      <c r="K120" s="147">
        <v>35000</v>
      </c>
      <c r="L120" s="147">
        <v>35000</v>
      </c>
      <c r="M120" s="147">
        <v>35000</v>
      </c>
      <c r="N120" s="147"/>
      <c r="O120" s="201">
        <v>112</v>
      </c>
      <c r="P120" s="201">
        <v>108306</v>
      </c>
      <c r="Q120" s="201"/>
      <c r="R120" s="201"/>
      <c r="S120" s="201">
        <v>214081</v>
      </c>
      <c r="T120" s="147">
        <v>101</v>
      </c>
      <c r="U120" s="147">
        <v>35350</v>
      </c>
      <c r="V120" s="147">
        <v>35350</v>
      </c>
      <c r="W120" s="147">
        <v>70350</v>
      </c>
      <c r="X120" s="147"/>
      <c r="Y120" s="201">
        <v>129</v>
      </c>
      <c r="Z120" s="201">
        <v>122302</v>
      </c>
      <c r="AA120" s="201">
        <v>122302</v>
      </c>
      <c r="AB120" s="201">
        <f t="shared" si="41"/>
        <v>122302</v>
      </c>
      <c r="AC120" s="201">
        <f t="shared" si="42"/>
        <v>214081</v>
      </c>
      <c r="AD120" s="147">
        <v>115</v>
      </c>
      <c r="AE120" s="147">
        <f t="shared" si="43"/>
        <v>40250</v>
      </c>
      <c r="AF120" s="147">
        <v>40250</v>
      </c>
      <c r="AG120" s="147">
        <f t="shared" si="44"/>
        <v>110600</v>
      </c>
      <c r="AH120" s="147">
        <f t="shared" si="45"/>
        <v>0</v>
      </c>
      <c r="AI120" s="201">
        <v>133</v>
      </c>
      <c r="AJ120" s="201">
        <v>130111</v>
      </c>
      <c r="AK120" s="201"/>
      <c r="AL120" s="201">
        <f t="shared" si="46"/>
        <v>122302</v>
      </c>
      <c r="AM120" s="201">
        <f t="shared" si="47"/>
        <v>344192</v>
      </c>
      <c r="AN120" s="147"/>
      <c r="AO120" s="147"/>
      <c r="AP120" s="147"/>
      <c r="AQ120" s="147"/>
      <c r="AR120" s="147"/>
      <c r="AS120" s="201">
        <v>134</v>
      </c>
      <c r="AT120" s="201">
        <v>145129</v>
      </c>
      <c r="AU120" s="201"/>
      <c r="AV120" s="201">
        <f t="shared" si="48"/>
        <v>122302</v>
      </c>
      <c r="AW120" s="201">
        <f t="shared" si="49"/>
        <v>489321</v>
      </c>
      <c r="AX120" s="147"/>
      <c r="AY120" s="147"/>
      <c r="AZ120" s="147"/>
      <c r="BA120" s="147"/>
      <c r="BB120" s="147"/>
      <c r="BC120" s="201">
        <v>134</v>
      </c>
      <c r="BD120" s="201">
        <v>146630</v>
      </c>
      <c r="BE120" s="201"/>
      <c r="BF120" s="201">
        <f t="shared" si="50"/>
        <v>122302</v>
      </c>
      <c r="BG120" s="201">
        <f t="shared" si="51"/>
        <v>635951</v>
      </c>
      <c r="BH120" s="147"/>
      <c r="BI120" s="147"/>
      <c r="BJ120" s="147"/>
      <c r="BK120" s="147"/>
      <c r="BL120" s="147"/>
      <c r="BM120" s="201">
        <v>132</v>
      </c>
      <c r="BN120" s="201">
        <v>145950</v>
      </c>
      <c r="BO120" s="201"/>
      <c r="BP120" s="201">
        <f t="shared" si="52"/>
        <v>122302</v>
      </c>
      <c r="BQ120" s="201">
        <f t="shared" si="53"/>
        <v>781901</v>
      </c>
      <c r="BR120" s="147"/>
      <c r="BS120" s="147"/>
      <c r="BT120" s="147"/>
      <c r="BU120" s="147"/>
      <c r="BV120" s="147"/>
      <c r="BW120" s="201"/>
      <c r="BX120" s="201"/>
      <c r="BY120" s="201"/>
      <c r="BZ120" s="201">
        <f t="shared" si="54"/>
        <v>122302</v>
      </c>
      <c r="CA120" s="201">
        <f t="shared" si="55"/>
        <v>781901</v>
      </c>
      <c r="CB120" s="147"/>
      <c r="CC120" s="147"/>
      <c r="CD120" s="147"/>
      <c r="CE120" s="147"/>
      <c r="CF120" s="147"/>
      <c r="CG120" s="201"/>
      <c r="CH120" s="201"/>
      <c r="CI120" s="201"/>
      <c r="CJ120" s="201">
        <f t="shared" si="56"/>
        <v>122302</v>
      </c>
      <c r="CK120" s="201">
        <f t="shared" si="57"/>
        <v>781901</v>
      </c>
      <c r="CL120" s="147"/>
      <c r="CM120" s="147"/>
      <c r="CN120" s="147"/>
      <c r="CO120" s="147"/>
      <c r="CP120" s="147"/>
      <c r="CQ120" s="201"/>
      <c r="CR120" s="201"/>
      <c r="CS120" s="201"/>
      <c r="CT120" s="201">
        <f t="shared" si="58"/>
        <v>122302</v>
      </c>
      <c r="CU120" s="201">
        <f t="shared" si="59"/>
        <v>781901</v>
      </c>
      <c r="CV120" s="147"/>
      <c r="CW120" s="147"/>
      <c r="CX120" s="147"/>
      <c r="CY120" s="147"/>
      <c r="CZ120" s="147"/>
      <c r="DA120" s="201"/>
      <c r="DB120" s="201"/>
      <c r="DC120" s="201"/>
      <c r="DD120" s="201">
        <f t="shared" si="60"/>
        <v>122302</v>
      </c>
      <c r="DE120" s="201">
        <f t="shared" si="61"/>
        <v>781901</v>
      </c>
      <c r="DF120" s="147"/>
      <c r="DG120" s="147"/>
      <c r="DH120" s="147"/>
      <c r="DI120" s="147"/>
      <c r="DJ120" s="147"/>
      <c r="DK120" s="201"/>
      <c r="DL120" s="201"/>
      <c r="DM120" s="201"/>
      <c r="DN120" s="201">
        <f t="shared" si="62"/>
        <v>122302</v>
      </c>
      <c r="DO120" s="201">
        <f t="shared" si="63"/>
        <v>781901</v>
      </c>
      <c r="DP120" s="147"/>
      <c r="DQ120" s="147"/>
      <c r="DR120" s="147"/>
      <c r="DS120" s="147"/>
      <c r="DT120" s="147"/>
      <c r="DU120" s="201">
        <f t="shared" si="64"/>
        <v>134</v>
      </c>
      <c r="DV120" s="201">
        <f t="shared" si="65"/>
        <v>904203</v>
      </c>
      <c r="DW120" s="201">
        <f t="shared" si="66"/>
        <v>122302</v>
      </c>
      <c r="DX120" s="201">
        <f t="shared" si="67"/>
        <v>781901</v>
      </c>
      <c r="DY120" s="147">
        <f t="shared" si="68"/>
        <v>115</v>
      </c>
      <c r="DZ120" s="147">
        <f t="shared" si="69"/>
        <v>110600</v>
      </c>
      <c r="EA120" s="147">
        <f t="shared" si="70"/>
        <v>110600</v>
      </c>
      <c r="EB120" s="147">
        <f t="shared" si="71"/>
        <v>0</v>
      </c>
    </row>
    <row r="121" spans="1:132" ht="12.75">
      <c r="A121" s="169">
        <v>87</v>
      </c>
      <c r="B121" s="176" t="s">
        <v>154</v>
      </c>
      <c r="C121" s="176">
        <v>2588232.4</v>
      </c>
      <c r="D121" s="176">
        <v>415372</v>
      </c>
      <c r="E121" s="201">
        <v>167</v>
      </c>
      <c r="F121" s="201">
        <v>252095</v>
      </c>
      <c r="G121" s="201"/>
      <c r="H121" s="201"/>
      <c r="I121" s="201">
        <v>252095</v>
      </c>
      <c r="J121" s="147">
        <v>161</v>
      </c>
      <c r="K121" s="147">
        <v>56350</v>
      </c>
      <c r="L121" s="147"/>
      <c r="M121" s="147"/>
      <c r="N121" s="147">
        <v>56350</v>
      </c>
      <c r="O121" s="201">
        <v>167</v>
      </c>
      <c r="P121" s="201">
        <v>252095</v>
      </c>
      <c r="Q121" s="201"/>
      <c r="R121" s="201"/>
      <c r="S121" s="201">
        <v>504190</v>
      </c>
      <c r="T121" s="147">
        <v>161</v>
      </c>
      <c r="U121" s="147">
        <v>56350</v>
      </c>
      <c r="V121" s="147"/>
      <c r="W121" s="147"/>
      <c r="X121" s="147">
        <v>112700</v>
      </c>
      <c r="Y121" s="201">
        <v>167</v>
      </c>
      <c r="Z121" s="201">
        <v>252095</v>
      </c>
      <c r="AA121" s="201">
        <v>252095</v>
      </c>
      <c r="AB121" s="201">
        <f t="shared" si="41"/>
        <v>252095</v>
      </c>
      <c r="AC121" s="201">
        <f t="shared" si="42"/>
        <v>504190</v>
      </c>
      <c r="AD121" s="147">
        <v>161</v>
      </c>
      <c r="AE121" s="147">
        <f t="shared" si="43"/>
        <v>56350</v>
      </c>
      <c r="AF121" s="147"/>
      <c r="AG121" s="147">
        <f t="shared" si="44"/>
        <v>0</v>
      </c>
      <c r="AH121" s="147">
        <f t="shared" si="45"/>
        <v>169050</v>
      </c>
      <c r="AI121" s="201"/>
      <c r="AJ121" s="201"/>
      <c r="AK121" s="201"/>
      <c r="AL121" s="201">
        <f t="shared" si="46"/>
        <v>252095</v>
      </c>
      <c r="AM121" s="201">
        <f t="shared" si="47"/>
        <v>504190</v>
      </c>
      <c r="AN121" s="147"/>
      <c r="AO121" s="147"/>
      <c r="AP121" s="147"/>
      <c r="AQ121" s="147"/>
      <c r="AR121" s="147"/>
      <c r="AS121" s="201"/>
      <c r="AT121" s="201"/>
      <c r="AU121" s="201"/>
      <c r="AV121" s="201">
        <f t="shared" si="48"/>
        <v>252095</v>
      </c>
      <c r="AW121" s="201">
        <f t="shared" si="49"/>
        <v>504190</v>
      </c>
      <c r="AX121" s="147"/>
      <c r="AY121" s="147"/>
      <c r="AZ121" s="147"/>
      <c r="BA121" s="147"/>
      <c r="BB121" s="147"/>
      <c r="BC121" s="201"/>
      <c r="BD121" s="201"/>
      <c r="BE121" s="201"/>
      <c r="BF121" s="201">
        <f t="shared" si="50"/>
        <v>252095</v>
      </c>
      <c r="BG121" s="201">
        <f t="shared" si="51"/>
        <v>504190</v>
      </c>
      <c r="BH121" s="147"/>
      <c r="BI121" s="147"/>
      <c r="BJ121" s="147"/>
      <c r="BK121" s="147"/>
      <c r="BL121" s="147"/>
      <c r="BM121" s="201"/>
      <c r="BN121" s="201"/>
      <c r="BO121" s="201"/>
      <c r="BP121" s="201">
        <f t="shared" si="52"/>
        <v>252095</v>
      </c>
      <c r="BQ121" s="201">
        <f t="shared" si="53"/>
        <v>504190</v>
      </c>
      <c r="BR121" s="147"/>
      <c r="BS121" s="147"/>
      <c r="BT121" s="147"/>
      <c r="BU121" s="147"/>
      <c r="BV121" s="147"/>
      <c r="BW121" s="201"/>
      <c r="BX121" s="201"/>
      <c r="BY121" s="201"/>
      <c r="BZ121" s="201">
        <f t="shared" si="54"/>
        <v>252095</v>
      </c>
      <c r="CA121" s="201">
        <f t="shared" si="55"/>
        <v>504190</v>
      </c>
      <c r="CB121" s="147"/>
      <c r="CC121" s="147"/>
      <c r="CD121" s="147"/>
      <c r="CE121" s="147"/>
      <c r="CF121" s="147"/>
      <c r="CG121" s="201"/>
      <c r="CH121" s="201"/>
      <c r="CI121" s="201"/>
      <c r="CJ121" s="201">
        <f t="shared" si="56"/>
        <v>252095</v>
      </c>
      <c r="CK121" s="201">
        <f t="shared" si="57"/>
        <v>504190</v>
      </c>
      <c r="CL121" s="147"/>
      <c r="CM121" s="147"/>
      <c r="CN121" s="147"/>
      <c r="CO121" s="147"/>
      <c r="CP121" s="147"/>
      <c r="CQ121" s="201"/>
      <c r="CR121" s="201"/>
      <c r="CS121" s="201"/>
      <c r="CT121" s="201">
        <f t="shared" si="58"/>
        <v>252095</v>
      </c>
      <c r="CU121" s="201">
        <f t="shared" si="59"/>
        <v>504190</v>
      </c>
      <c r="CV121" s="147"/>
      <c r="CW121" s="147"/>
      <c r="CX121" s="147"/>
      <c r="CY121" s="147"/>
      <c r="CZ121" s="147"/>
      <c r="DA121" s="201"/>
      <c r="DB121" s="201"/>
      <c r="DC121" s="201"/>
      <c r="DD121" s="201">
        <f t="shared" si="60"/>
        <v>252095</v>
      </c>
      <c r="DE121" s="201">
        <f t="shared" si="61"/>
        <v>504190</v>
      </c>
      <c r="DF121" s="147"/>
      <c r="DG121" s="147"/>
      <c r="DH121" s="147"/>
      <c r="DI121" s="147"/>
      <c r="DJ121" s="147"/>
      <c r="DK121" s="201"/>
      <c r="DL121" s="201"/>
      <c r="DM121" s="201"/>
      <c r="DN121" s="201">
        <f t="shared" si="62"/>
        <v>252095</v>
      </c>
      <c r="DO121" s="201">
        <f t="shared" si="63"/>
        <v>504190</v>
      </c>
      <c r="DP121" s="147"/>
      <c r="DQ121" s="147"/>
      <c r="DR121" s="147"/>
      <c r="DS121" s="147"/>
      <c r="DT121" s="147"/>
      <c r="DU121" s="201">
        <f t="shared" si="64"/>
        <v>167</v>
      </c>
      <c r="DV121" s="201">
        <f t="shared" si="65"/>
        <v>756285</v>
      </c>
      <c r="DW121" s="201">
        <f t="shared" si="66"/>
        <v>252095</v>
      </c>
      <c r="DX121" s="201">
        <f t="shared" si="67"/>
        <v>504190</v>
      </c>
      <c r="DY121" s="147">
        <f t="shared" si="68"/>
        <v>161</v>
      </c>
      <c r="DZ121" s="147">
        <f t="shared" si="69"/>
        <v>169050</v>
      </c>
      <c r="EA121" s="147">
        <f t="shared" si="70"/>
        <v>0</v>
      </c>
      <c r="EB121" s="147">
        <f t="shared" si="71"/>
        <v>169050</v>
      </c>
    </row>
    <row r="122" spans="1:132" ht="13.5" thickBot="1">
      <c r="A122" s="169">
        <v>88</v>
      </c>
      <c r="B122" s="177" t="s">
        <v>162</v>
      </c>
      <c r="C122" s="177">
        <v>2232361</v>
      </c>
      <c r="D122" s="177">
        <v>376825</v>
      </c>
      <c r="E122" s="202">
        <v>225</v>
      </c>
      <c r="F122" s="202">
        <v>153860</v>
      </c>
      <c r="G122" s="202"/>
      <c r="H122" s="202"/>
      <c r="I122" s="202">
        <v>153860</v>
      </c>
      <c r="J122" s="203">
        <v>9</v>
      </c>
      <c r="K122" s="203">
        <v>3150</v>
      </c>
      <c r="L122" s="203"/>
      <c r="M122" s="203"/>
      <c r="N122" s="203">
        <v>3150</v>
      </c>
      <c r="O122" s="202">
        <v>118</v>
      </c>
      <c r="P122" s="202">
        <v>195397</v>
      </c>
      <c r="Q122" s="202"/>
      <c r="R122" s="202">
        <v>53851</v>
      </c>
      <c r="S122" s="202">
        <v>295406</v>
      </c>
      <c r="T122" s="203">
        <v>9</v>
      </c>
      <c r="U122" s="203">
        <v>3150</v>
      </c>
      <c r="V122" s="203"/>
      <c r="W122" s="203"/>
      <c r="X122" s="203">
        <v>6300</v>
      </c>
      <c r="Y122" s="202">
        <v>227</v>
      </c>
      <c r="Z122" s="202">
        <v>203190</v>
      </c>
      <c r="AA122" s="202">
        <v>68677</v>
      </c>
      <c r="AB122" s="201">
        <f t="shared" si="41"/>
        <v>122528</v>
      </c>
      <c r="AC122" s="201">
        <f t="shared" si="42"/>
        <v>429919</v>
      </c>
      <c r="AD122" s="203">
        <v>4</v>
      </c>
      <c r="AE122" s="147">
        <f t="shared" si="43"/>
        <v>1400</v>
      </c>
      <c r="AF122" s="203">
        <v>6300</v>
      </c>
      <c r="AG122" s="147">
        <f t="shared" si="44"/>
        <v>6300</v>
      </c>
      <c r="AH122" s="147">
        <f t="shared" si="45"/>
        <v>1400</v>
      </c>
      <c r="AI122" s="202">
        <v>123</v>
      </c>
      <c r="AJ122" s="202">
        <v>196435</v>
      </c>
      <c r="AK122" s="202">
        <v>122528</v>
      </c>
      <c r="AL122" s="201">
        <f t="shared" si="46"/>
        <v>245056</v>
      </c>
      <c r="AM122" s="201">
        <f t="shared" si="47"/>
        <v>503826</v>
      </c>
      <c r="AN122" s="203"/>
      <c r="AO122" s="203"/>
      <c r="AP122" s="203"/>
      <c r="AQ122" s="203"/>
      <c r="AR122" s="203"/>
      <c r="AS122" s="202">
        <v>123</v>
      </c>
      <c r="AT122" s="202">
        <v>196435</v>
      </c>
      <c r="AU122" s="202">
        <v>114830</v>
      </c>
      <c r="AV122" s="201">
        <f t="shared" si="48"/>
        <v>359886</v>
      </c>
      <c r="AW122" s="201">
        <f t="shared" si="49"/>
        <v>585431</v>
      </c>
      <c r="AX122" s="203"/>
      <c r="AY122" s="203"/>
      <c r="AZ122" s="203"/>
      <c r="BA122" s="203"/>
      <c r="BB122" s="203"/>
      <c r="BC122" s="202">
        <v>128</v>
      </c>
      <c r="BD122" s="202">
        <v>199616</v>
      </c>
      <c r="BE122" s="202"/>
      <c r="BF122" s="201">
        <f t="shared" si="50"/>
        <v>359886</v>
      </c>
      <c r="BG122" s="201">
        <f t="shared" si="51"/>
        <v>785047</v>
      </c>
      <c r="BH122" s="203"/>
      <c r="BI122" s="203"/>
      <c r="BJ122" s="203"/>
      <c r="BK122" s="203"/>
      <c r="BL122" s="203"/>
      <c r="BM122" s="202">
        <v>110</v>
      </c>
      <c r="BN122" s="202">
        <v>173462</v>
      </c>
      <c r="BO122" s="202"/>
      <c r="BP122" s="201">
        <f t="shared" si="52"/>
        <v>359886</v>
      </c>
      <c r="BQ122" s="201">
        <f t="shared" si="53"/>
        <v>958509</v>
      </c>
      <c r="BR122" s="203"/>
      <c r="BS122" s="203"/>
      <c r="BT122" s="203"/>
      <c r="BU122" s="203"/>
      <c r="BV122" s="203"/>
      <c r="BW122" s="201"/>
      <c r="BX122" s="201"/>
      <c r="BY122" s="201"/>
      <c r="BZ122" s="201">
        <f t="shared" si="54"/>
        <v>359886</v>
      </c>
      <c r="CA122" s="201">
        <f t="shared" si="55"/>
        <v>958509</v>
      </c>
      <c r="CB122" s="147"/>
      <c r="CC122" s="147"/>
      <c r="CD122" s="147"/>
      <c r="CE122" s="147"/>
      <c r="CF122" s="147"/>
      <c r="CG122" s="201"/>
      <c r="CH122" s="201"/>
      <c r="CI122" s="201"/>
      <c r="CJ122" s="201">
        <f t="shared" si="56"/>
        <v>359886</v>
      </c>
      <c r="CK122" s="201">
        <f t="shared" si="57"/>
        <v>958509</v>
      </c>
      <c r="CL122" s="147"/>
      <c r="CM122" s="147"/>
      <c r="CN122" s="147"/>
      <c r="CO122" s="147"/>
      <c r="CP122" s="147"/>
      <c r="CQ122" s="201"/>
      <c r="CR122" s="201"/>
      <c r="CS122" s="201"/>
      <c r="CT122" s="201">
        <f t="shared" si="58"/>
        <v>359886</v>
      </c>
      <c r="CU122" s="201">
        <f t="shared" si="59"/>
        <v>958509</v>
      </c>
      <c r="CV122" s="147"/>
      <c r="CW122" s="147"/>
      <c r="CX122" s="147"/>
      <c r="CY122" s="147"/>
      <c r="CZ122" s="147"/>
      <c r="DA122" s="201"/>
      <c r="DB122" s="201"/>
      <c r="DC122" s="201"/>
      <c r="DD122" s="201">
        <f t="shared" si="60"/>
        <v>359886</v>
      </c>
      <c r="DE122" s="201">
        <f t="shared" si="61"/>
        <v>958509</v>
      </c>
      <c r="DF122" s="147"/>
      <c r="DG122" s="147"/>
      <c r="DH122" s="147"/>
      <c r="DI122" s="147"/>
      <c r="DJ122" s="147"/>
      <c r="DK122" s="201"/>
      <c r="DL122" s="201"/>
      <c r="DM122" s="201"/>
      <c r="DN122" s="201">
        <f t="shared" si="62"/>
        <v>359886</v>
      </c>
      <c r="DO122" s="201">
        <f t="shared" si="63"/>
        <v>958509</v>
      </c>
      <c r="DP122" s="147"/>
      <c r="DQ122" s="147"/>
      <c r="DR122" s="147"/>
      <c r="DS122" s="147"/>
      <c r="DT122" s="147"/>
      <c r="DU122" s="201">
        <f t="shared" si="64"/>
        <v>227</v>
      </c>
      <c r="DV122" s="201">
        <f t="shared" si="65"/>
        <v>1318395</v>
      </c>
      <c r="DW122" s="201">
        <f t="shared" si="66"/>
        <v>359886</v>
      </c>
      <c r="DX122" s="201">
        <f t="shared" si="67"/>
        <v>958509</v>
      </c>
      <c r="DY122" s="147">
        <f t="shared" si="68"/>
        <v>9</v>
      </c>
      <c r="DZ122" s="147">
        <f t="shared" si="69"/>
        <v>7700</v>
      </c>
      <c r="EA122" s="147">
        <f t="shared" si="70"/>
        <v>6300</v>
      </c>
      <c r="EB122" s="147">
        <f t="shared" si="71"/>
        <v>1400</v>
      </c>
    </row>
  </sheetData>
  <mergeCells count="39">
    <mergeCell ref="E8:N8"/>
    <mergeCell ref="E9:I9"/>
    <mergeCell ref="J9:N9"/>
    <mergeCell ref="O8:X8"/>
    <mergeCell ref="O9:S9"/>
    <mergeCell ref="T9:X9"/>
    <mergeCell ref="Y8:AH8"/>
    <mergeCell ref="Y9:AC9"/>
    <mergeCell ref="AD9:AH9"/>
    <mergeCell ref="AI8:AR8"/>
    <mergeCell ref="AI9:AM9"/>
    <mergeCell ref="AN9:AR9"/>
    <mergeCell ref="AS8:BB8"/>
    <mergeCell ref="AS9:AW9"/>
    <mergeCell ref="AX9:BB9"/>
    <mergeCell ref="BC8:BL8"/>
    <mergeCell ref="BC9:BG9"/>
    <mergeCell ref="BH9:BL9"/>
    <mergeCell ref="BM8:BV8"/>
    <mergeCell ref="BM9:BQ9"/>
    <mergeCell ref="BR9:BV9"/>
    <mergeCell ref="BW8:CF8"/>
    <mergeCell ref="BW9:CA9"/>
    <mergeCell ref="CB9:CF9"/>
    <mergeCell ref="CG8:CP8"/>
    <mergeCell ref="CG9:CK9"/>
    <mergeCell ref="CL9:CP9"/>
    <mergeCell ref="CQ8:CZ8"/>
    <mergeCell ref="CQ9:CU9"/>
    <mergeCell ref="CV9:CZ9"/>
    <mergeCell ref="DU8:EB8"/>
    <mergeCell ref="DU9:DX9"/>
    <mergeCell ref="DY9:EB9"/>
    <mergeCell ref="DA8:DJ8"/>
    <mergeCell ref="DA9:DE9"/>
    <mergeCell ref="DF9:DJ9"/>
    <mergeCell ref="DK8:DT8"/>
    <mergeCell ref="DK9:DO9"/>
    <mergeCell ref="DP9:DT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6"/>
  <sheetViews>
    <sheetView workbookViewId="0" topLeftCell="A1">
      <selection activeCell="F4" sqref="F4"/>
    </sheetView>
  </sheetViews>
  <sheetFormatPr defaultColWidth="9.140625" defaultRowHeight="12.75"/>
  <cols>
    <col min="2" max="2" width="19.57421875" style="0" bestFit="1" customWidth="1"/>
  </cols>
  <sheetData>
    <row r="3" spans="4:6" ht="12.75">
      <c r="D3" t="s">
        <v>299</v>
      </c>
      <c r="F3" t="s">
        <v>300</v>
      </c>
    </row>
    <row r="4" spans="4:6" ht="12.75">
      <c r="D4">
        <f>SUM(D5:D106)</f>
        <v>13191000</v>
      </c>
      <c r="E4">
        <f>SUM(E5:E106)</f>
        <v>6595500.049999998</v>
      </c>
      <c r="F4">
        <f>SUM(F5:F106)</f>
        <v>6595500</v>
      </c>
    </row>
    <row r="5" spans="1:6" ht="12.75">
      <c r="A5" s="276">
        <v>1</v>
      </c>
      <c r="B5" s="277" t="s">
        <v>58</v>
      </c>
      <c r="C5">
        <v>344391.62</v>
      </c>
      <c r="D5">
        <v>344398</v>
      </c>
      <c r="E5">
        <v>172195.81</v>
      </c>
      <c r="F5">
        <v>172195</v>
      </c>
    </row>
    <row r="6" spans="1:6" ht="12.75">
      <c r="A6" s="278">
        <v>2</v>
      </c>
      <c r="B6" s="279" t="s">
        <v>59</v>
      </c>
      <c r="C6">
        <v>100855.43</v>
      </c>
      <c r="D6">
        <f aca="true" t="shared" si="0" ref="D6:D69">ROUND(C6,0)</f>
        <v>100855</v>
      </c>
      <c r="E6">
        <v>50427.71</v>
      </c>
      <c r="F6">
        <f aca="true" t="shared" si="1" ref="F6:F69">ROUND(E6,0)</f>
        <v>50428</v>
      </c>
    </row>
    <row r="7" spans="1:6" ht="12.75">
      <c r="A7" s="280">
        <v>3</v>
      </c>
      <c r="B7" s="281" t="s">
        <v>60</v>
      </c>
      <c r="C7">
        <v>138231.26</v>
      </c>
      <c r="D7">
        <f t="shared" si="0"/>
        <v>138231</v>
      </c>
      <c r="E7">
        <v>69115.63</v>
      </c>
      <c r="F7">
        <f t="shared" si="1"/>
        <v>69116</v>
      </c>
    </row>
    <row r="8" spans="1:6" ht="12.75">
      <c r="A8" s="276">
        <v>4</v>
      </c>
      <c r="B8" s="279" t="s">
        <v>61</v>
      </c>
      <c r="C8">
        <v>118060.18</v>
      </c>
      <c r="D8">
        <f t="shared" si="0"/>
        <v>118060</v>
      </c>
      <c r="E8">
        <v>59030.09</v>
      </c>
      <c r="F8">
        <f t="shared" si="1"/>
        <v>59030</v>
      </c>
    </row>
    <row r="9" spans="1:6" ht="12.75">
      <c r="A9" s="276">
        <v>1</v>
      </c>
      <c r="B9" s="279" t="s">
        <v>62</v>
      </c>
      <c r="C9">
        <v>109457.8</v>
      </c>
      <c r="D9">
        <f t="shared" si="0"/>
        <v>109458</v>
      </c>
      <c r="E9">
        <v>54728.9</v>
      </c>
      <c r="F9">
        <f t="shared" si="1"/>
        <v>54729</v>
      </c>
    </row>
    <row r="10" spans="1:6" ht="12.75">
      <c r="A10" s="276">
        <v>2</v>
      </c>
      <c r="B10" s="279" t="s">
        <v>63</v>
      </c>
      <c r="C10">
        <v>46868.11</v>
      </c>
      <c r="D10">
        <f t="shared" si="0"/>
        <v>46868</v>
      </c>
      <c r="E10">
        <v>23434.05</v>
      </c>
      <c r="F10">
        <f t="shared" si="1"/>
        <v>23434</v>
      </c>
    </row>
    <row r="11" spans="1:6" ht="12.75">
      <c r="A11" s="276">
        <v>3</v>
      </c>
      <c r="B11" s="277" t="s">
        <v>64</v>
      </c>
      <c r="C11">
        <v>34706.13</v>
      </c>
      <c r="D11">
        <f t="shared" si="0"/>
        <v>34706</v>
      </c>
      <c r="E11">
        <v>17353.07</v>
      </c>
      <c r="F11">
        <f t="shared" si="1"/>
        <v>17353</v>
      </c>
    </row>
    <row r="12" spans="1:6" ht="12.75">
      <c r="A12" s="276">
        <v>4</v>
      </c>
      <c r="B12" s="283" t="s">
        <v>117</v>
      </c>
      <c r="C12">
        <v>148613.44</v>
      </c>
      <c r="D12">
        <f t="shared" si="0"/>
        <v>148613</v>
      </c>
      <c r="E12">
        <v>74306.72</v>
      </c>
      <c r="F12">
        <f t="shared" si="1"/>
        <v>74307</v>
      </c>
    </row>
    <row r="13" spans="1:6" ht="12.75">
      <c r="A13" s="276">
        <v>5</v>
      </c>
      <c r="B13" s="279" t="s">
        <v>131</v>
      </c>
      <c r="C13">
        <v>60513.26</v>
      </c>
      <c r="D13">
        <f t="shared" si="0"/>
        <v>60513</v>
      </c>
      <c r="E13">
        <v>30256.63</v>
      </c>
      <c r="F13">
        <f t="shared" si="1"/>
        <v>30257</v>
      </c>
    </row>
    <row r="14" spans="1:6" ht="12.75">
      <c r="A14" s="276">
        <v>6</v>
      </c>
      <c r="B14" s="279" t="s">
        <v>160</v>
      </c>
      <c r="C14">
        <v>76828.11</v>
      </c>
      <c r="D14">
        <f t="shared" si="0"/>
        <v>76828</v>
      </c>
      <c r="E14">
        <v>38414.05</v>
      </c>
      <c r="F14">
        <f t="shared" si="1"/>
        <v>38414</v>
      </c>
    </row>
    <row r="15" spans="1:6" ht="12.75">
      <c r="A15" s="276">
        <v>7</v>
      </c>
      <c r="B15" s="283" t="s">
        <v>146</v>
      </c>
      <c r="C15">
        <v>27290.29</v>
      </c>
      <c r="D15">
        <f t="shared" si="0"/>
        <v>27290</v>
      </c>
      <c r="E15">
        <v>13645.15</v>
      </c>
      <c r="F15">
        <f t="shared" si="1"/>
        <v>13645</v>
      </c>
    </row>
    <row r="16" spans="1:6" ht="12.75">
      <c r="A16" s="276">
        <v>1</v>
      </c>
      <c r="B16" s="279" t="s">
        <v>65</v>
      </c>
      <c r="C16">
        <v>288921.14</v>
      </c>
      <c r="D16">
        <f t="shared" si="0"/>
        <v>288921</v>
      </c>
      <c r="E16">
        <v>144460.57</v>
      </c>
      <c r="F16">
        <f t="shared" si="1"/>
        <v>144461</v>
      </c>
    </row>
    <row r="17" spans="1:6" ht="12.75">
      <c r="A17" s="278">
        <v>2</v>
      </c>
      <c r="B17" s="282" t="s">
        <v>66</v>
      </c>
      <c r="C17">
        <v>284768.27</v>
      </c>
      <c r="D17">
        <f t="shared" si="0"/>
        <v>284768</v>
      </c>
      <c r="E17">
        <v>142384.13</v>
      </c>
      <c r="F17">
        <f t="shared" si="1"/>
        <v>142384</v>
      </c>
    </row>
    <row r="18" spans="1:6" ht="12.75">
      <c r="A18" s="276">
        <v>3</v>
      </c>
      <c r="B18" s="279" t="s">
        <v>67</v>
      </c>
      <c r="C18">
        <v>133188.49</v>
      </c>
      <c r="D18">
        <f t="shared" si="0"/>
        <v>133188</v>
      </c>
      <c r="E18">
        <v>66594.25</v>
      </c>
      <c r="F18">
        <f t="shared" si="1"/>
        <v>66594</v>
      </c>
    </row>
    <row r="19" spans="1:6" ht="12.75">
      <c r="A19" s="278">
        <v>4</v>
      </c>
      <c r="B19" s="281" t="s">
        <v>68</v>
      </c>
      <c r="C19">
        <v>137341.36</v>
      </c>
      <c r="D19">
        <f t="shared" si="0"/>
        <v>137341</v>
      </c>
      <c r="E19">
        <v>68670.68</v>
      </c>
      <c r="F19">
        <f t="shared" si="1"/>
        <v>68671</v>
      </c>
    </row>
    <row r="20" spans="1:6" ht="12.75">
      <c r="A20" s="276">
        <v>5</v>
      </c>
      <c r="B20" s="279" t="s">
        <v>69</v>
      </c>
      <c r="C20">
        <v>116577.01</v>
      </c>
      <c r="D20">
        <f t="shared" si="0"/>
        <v>116577</v>
      </c>
      <c r="E20">
        <v>58288.5</v>
      </c>
      <c r="F20">
        <f t="shared" si="1"/>
        <v>58289</v>
      </c>
    </row>
    <row r="21" spans="1:6" ht="12.75">
      <c r="A21" s="278">
        <v>6</v>
      </c>
      <c r="B21" s="279" t="s">
        <v>70</v>
      </c>
      <c r="C21">
        <v>39748.9</v>
      </c>
      <c r="D21">
        <f t="shared" si="0"/>
        <v>39749</v>
      </c>
      <c r="E21">
        <v>19874.45</v>
      </c>
      <c r="F21">
        <f t="shared" si="1"/>
        <v>19874</v>
      </c>
    </row>
    <row r="22" spans="1:6" ht="12.75">
      <c r="A22" s="276">
        <v>7</v>
      </c>
      <c r="B22" s="279" t="s">
        <v>71</v>
      </c>
      <c r="C22">
        <v>283285.1</v>
      </c>
      <c r="D22">
        <f t="shared" si="0"/>
        <v>283285</v>
      </c>
      <c r="E22">
        <v>141642.55</v>
      </c>
      <c r="F22">
        <f t="shared" si="1"/>
        <v>141643</v>
      </c>
    </row>
    <row r="23" spans="1:6" ht="12.75">
      <c r="A23" s="278">
        <v>8</v>
      </c>
      <c r="B23" s="279" t="s">
        <v>72</v>
      </c>
      <c r="C23">
        <v>235823.72</v>
      </c>
      <c r="D23">
        <f t="shared" si="0"/>
        <v>235824</v>
      </c>
      <c r="E23">
        <v>117911.86</v>
      </c>
      <c r="F23">
        <f t="shared" si="1"/>
        <v>117912</v>
      </c>
    </row>
    <row r="24" spans="1:6" ht="12.75">
      <c r="A24" s="276">
        <v>9</v>
      </c>
      <c r="B24" s="279" t="s">
        <v>73</v>
      </c>
      <c r="C24">
        <v>176497</v>
      </c>
      <c r="D24">
        <f t="shared" si="0"/>
        <v>176497</v>
      </c>
      <c r="E24">
        <v>88248.5</v>
      </c>
      <c r="F24">
        <f t="shared" si="1"/>
        <v>88249</v>
      </c>
    </row>
    <row r="25" spans="1:6" ht="12.75">
      <c r="A25" s="278">
        <v>10</v>
      </c>
      <c r="B25" s="279" t="s">
        <v>74</v>
      </c>
      <c r="C25">
        <v>13348.51</v>
      </c>
      <c r="D25">
        <f t="shared" si="0"/>
        <v>13349</v>
      </c>
      <c r="E25">
        <v>6674.26</v>
      </c>
      <c r="F25">
        <f t="shared" si="1"/>
        <v>6674</v>
      </c>
    </row>
    <row r="26" spans="1:6" ht="12.75">
      <c r="A26" s="276">
        <v>11</v>
      </c>
      <c r="B26" s="283" t="s">
        <v>75</v>
      </c>
      <c r="C26">
        <v>15721.58</v>
      </c>
      <c r="D26">
        <f t="shared" si="0"/>
        <v>15722</v>
      </c>
      <c r="E26">
        <v>7860.79</v>
      </c>
      <c r="F26">
        <f t="shared" si="1"/>
        <v>7861</v>
      </c>
    </row>
    <row r="27" spans="1:6" ht="12.75">
      <c r="A27" s="278">
        <v>12</v>
      </c>
      <c r="B27" s="279" t="s">
        <v>76</v>
      </c>
      <c r="C27">
        <v>56360.39</v>
      </c>
      <c r="D27">
        <f t="shared" si="0"/>
        <v>56360</v>
      </c>
      <c r="E27">
        <v>28180.19</v>
      </c>
      <c r="F27">
        <f t="shared" si="1"/>
        <v>28180</v>
      </c>
    </row>
    <row r="28" spans="1:6" ht="12.75">
      <c r="A28" s="276">
        <v>13</v>
      </c>
      <c r="B28" s="279" t="s">
        <v>77</v>
      </c>
      <c r="C28">
        <v>132001.96</v>
      </c>
      <c r="D28">
        <f t="shared" si="0"/>
        <v>132002</v>
      </c>
      <c r="E28">
        <v>66000.98</v>
      </c>
      <c r="F28">
        <f t="shared" si="1"/>
        <v>66001</v>
      </c>
    </row>
    <row r="29" spans="1:6" ht="12.75">
      <c r="A29" s="278">
        <v>14</v>
      </c>
      <c r="B29" s="284" t="s">
        <v>249</v>
      </c>
      <c r="C29">
        <v>436941.31</v>
      </c>
      <c r="D29">
        <f t="shared" si="0"/>
        <v>436941</v>
      </c>
      <c r="E29">
        <v>218470.65</v>
      </c>
      <c r="F29">
        <f t="shared" si="1"/>
        <v>218471</v>
      </c>
    </row>
    <row r="30" spans="1:6" ht="12.75">
      <c r="A30" s="276">
        <v>15</v>
      </c>
      <c r="B30" s="277" t="s">
        <v>78</v>
      </c>
      <c r="C30">
        <v>35892.67</v>
      </c>
      <c r="D30">
        <f t="shared" si="0"/>
        <v>35893</v>
      </c>
      <c r="E30">
        <v>17946.33</v>
      </c>
      <c r="F30">
        <f t="shared" si="1"/>
        <v>17946</v>
      </c>
    </row>
    <row r="31" spans="1:6" ht="12.75">
      <c r="A31" s="278">
        <v>16</v>
      </c>
      <c r="B31" s="283" t="s">
        <v>79</v>
      </c>
      <c r="C31">
        <v>49834.45</v>
      </c>
      <c r="D31">
        <f t="shared" si="0"/>
        <v>49834</v>
      </c>
      <c r="E31">
        <v>24917.22</v>
      </c>
      <c r="F31">
        <f t="shared" si="1"/>
        <v>24917</v>
      </c>
    </row>
    <row r="32" spans="1:6" ht="12.75">
      <c r="A32" s="276">
        <v>17</v>
      </c>
      <c r="B32" s="285" t="s">
        <v>80</v>
      </c>
      <c r="C32">
        <v>165818.19</v>
      </c>
      <c r="D32">
        <f t="shared" si="0"/>
        <v>165818</v>
      </c>
      <c r="E32">
        <v>82909.09</v>
      </c>
      <c r="F32">
        <f t="shared" si="1"/>
        <v>82909</v>
      </c>
    </row>
    <row r="33" spans="1:6" ht="12.75">
      <c r="A33" s="278">
        <v>18</v>
      </c>
      <c r="B33" s="277" t="s">
        <v>81</v>
      </c>
      <c r="C33">
        <v>134968.29</v>
      </c>
      <c r="D33">
        <f t="shared" si="0"/>
        <v>134968</v>
      </c>
      <c r="E33">
        <v>67484.15</v>
      </c>
      <c r="F33">
        <f t="shared" si="1"/>
        <v>67484</v>
      </c>
    </row>
    <row r="34" spans="1:6" ht="12.75">
      <c r="A34" s="276">
        <v>19</v>
      </c>
      <c r="B34" s="279" t="s">
        <v>157</v>
      </c>
      <c r="C34">
        <v>154842.74</v>
      </c>
      <c r="D34">
        <f t="shared" si="0"/>
        <v>154843</v>
      </c>
      <c r="E34">
        <v>77421.37</v>
      </c>
      <c r="F34">
        <f t="shared" si="1"/>
        <v>77421</v>
      </c>
    </row>
    <row r="35" spans="1:6" ht="12.75">
      <c r="A35" s="278">
        <v>20</v>
      </c>
      <c r="B35" s="279" t="s">
        <v>83</v>
      </c>
      <c r="C35">
        <v>215356</v>
      </c>
      <c r="D35">
        <f t="shared" si="0"/>
        <v>215356</v>
      </c>
      <c r="E35">
        <v>107678</v>
      </c>
      <c r="F35">
        <f t="shared" si="1"/>
        <v>107678</v>
      </c>
    </row>
    <row r="36" spans="1:6" ht="12.75">
      <c r="A36" s="276">
        <v>21</v>
      </c>
      <c r="B36" s="281" t="s">
        <v>84</v>
      </c>
      <c r="C36">
        <v>300193.21</v>
      </c>
      <c r="D36">
        <f t="shared" si="0"/>
        <v>300193</v>
      </c>
      <c r="E36">
        <v>150096.61</v>
      </c>
      <c r="F36">
        <f t="shared" si="1"/>
        <v>150097</v>
      </c>
    </row>
    <row r="37" spans="1:6" ht="12.75">
      <c r="A37" s="278">
        <v>22</v>
      </c>
      <c r="B37" s="279" t="s">
        <v>85</v>
      </c>
      <c r="C37">
        <v>131408.69</v>
      </c>
      <c r="D37">
        <f t="shared" si="0"/>
        <v>131409</v>
      </c>
      <c r="E37">
        <v>65704.34</v>
      </c>
      <c r="F37">
        <f t="shared" si="1"/>
        <v>65704</v>
      </c>
    </row>
    <row r="38" spans="1:6" ht="12.75">
      <c r="A38" s="276">
        <v>23</v>
      </c>
      <c r="B38" s="283" t="s">
        <v>86</v>
      </c>
      <c r="C38">
        <v>25510.49</v>
      </c>
      <c r="D38">
        <f t="shared" si="0"/>
        <v>25510</v>
      </c>
      <c r="E38">
        <v>12755.25</v>
      </c>
      <c r="F38">
        <f t="shared" si="1"/>
        <v>12755</v>
      </c>
    </row>
    <row r="39" spans="1:6" ht="12.75">
      <c r="A39" s="278">
        <v>24</v>
      </c>
      <c r="B39" s="286" t="s">
        <v>248</v>
      </c>
      <c r="C39">
        <v>18984.55</v>
      </c>
      <c r="D39">
        <f t="shared" si="0"/>
        <v>18985</v>
      </c>
      <c r="E39">
        <v>9492.28</v>
      </c>
      <c r="F39">
        <f t="shared" si="1"/>
        <v>9492</v>
      </c>
    </row>
    <row r="40" spans="1:6" ht="12.75">
      <c r="A40" s="276">
        <v>25</v>
      </c>
      <c r="B40" s="279" t="s">
        <v>87</v>
      </c>
      <c r="C40">
        <v>25510.49</v>
      </c>
      <c r="D40">
        <f t="shared" si="0"/>
        <v>25510</v>
      </c>
      <c r="E40">
        <v>12755.25</v>
      </c>
      <c r="F40">
        <f t="shared" si="1"/>
        <v>12755</v>
      </c>
    </row>
    <row r="41" spans="1:6" ht="12.75">
      <c r="A41" s="278">
        <v>26</v>
      </c>
      <c r="B41" s="283" t="s">
        <v>88</v>
      </c>
      <c r="C41">
        <v>674841.46</v>
      </c>
      <c r="D41">
        <f t="shared" si="0"/>
        <v>674841</v>
      </c>
      <c r="E41">
        <v>337420.73</v>
      </c>
      <c r="F41">
        <f t="shared" si="1"/>
        <v>337421</v>
      </c>
    </row>
    <row r="42" spans="1:6" ht="12.75">
      <c r="A42" s="276">
        <v>27</v>
      </c>
      <c r="B42" s="279" t="s">
        <v>89</v>
      </c>
      <c r="C42">
        <v>15128.31</v>
      </c>
      <c r="D42">
        <f t="shared" si="0"/>
        <v>15128</v>
      </c>
      <c r="E42">
        <v>7564.16</v>
      </c>
      <c r="F42">
        <f t="shared" si="1"/>
        <v>7564</v>
      </c>
    </row>
    <row r="43" spans="1:6" ht="12.75">
      <c r="A43" s="278">
        <v>28</v>
      </c>
      <c r="B43" s="279" t="s">
        <v>90</v>
      </c>
      <c r="C43">
        <v>60809.89</v>
      </c>
      <c r="D43">
        <f t="shared" si="0"/>
        <v>60810</v>
      </c>
      <c r="E43">
        <v>30404.95</v>
      </c>
      <c r="F43">
        <f t="shared" si="1"/>
        <v>30405</v>
      </c>
    </row>
    <row r="44" spans="1:6" ht="12.75">
      <c r="A44" s="276">
        <v>29</v>
      </c>
      <c r="B44" s="279" t="s">
        <v>91</v>
      </c>
      <c r="C44">
        <v>63776.23</v>
      </c>
      <c r="D44">
        <f t="shared" si="0"/>
        <v>63776</v>
      </c>
      <c r="E44">
        <v>31888.11</v>
      </c>
      <c r="F44">
        <f t="shared" si="1"/>
        <v>31888</v>
      </c>
    </row>
    <row r="45" spans="1:6" ht="12.75">
      <c r="A45" s="278">
        <v>30</v>
      </c>
      <c r="B45" s="277" t="s">
        <v>92</v>
      </c>
      <c r="C45">
        <v>54283.95</v>
      </c>
      <c r="D45">
        <f t="shared" si="0"/>
        <v>54284</v>
      </c>
      <c r="E45">
        <v>27141.98</v>
      </c>
      <c r="F45">
        <f t="shared" si="1"/>
        <v>27142</v>
      </c>
    </row>
    <row r="46" spans="1:6" ht="12.75">
      <c r="A46" s="276">
        <v>31</v>
      </c>
      <c r="B46" s="279" t="s">
        <v>93</v>
      </c>
      <c r="C46">
        <v>43901.77</v>
      </c>
      <c r="D46">
        <f t="shared" si="0"/>
        <v>43902</v>
      </c>
      <c r="E46">
        <v>21950.89</v>
      </c>
      <c r="F46">
        <f t="shared" si="1"/>
        <v>21951</v>
      </c>
    </row>
    <row r="47" spans="1:6" ht="12.75">
      <c r="A47" s="278">
        <v>32</v>
      </c>
      <c r="B47" s="283" t="s">
        <v>94</v>
      </c>
      <c r="C47">
        <v>59030.09</v>
      </c>
      <c r="D47">
        <f t="shared" si="0"/>
        <v>59030</v>
      </c>
      <c r="E47">
        <v>29515.04</v>
      </c>
      <c r="F47">
        <f t="shared" si="1"/>
        <v>29515</v>
      </c>
    </row>
    <row r="48" spans="1:6" ht="12.75">
      <c r="A48" s="276">
        <v>33</v>
      </c>
      <c r="B48" s="279" t="s">
        <v>95</v>
      </c>
      <c r="C48">
        <v>129628.89</v>
      </c>
      <c r="D48">
        <f t="shared" si="0"/>
        <v>129629</v>
      </c>
      <c r="E48">
        <v>64814.44</v>
      </c>
      <c r="F48">
        <f t="shared" si="1"/>
        <v>64814</v>
      </c>
    </row>
    <row r="49" spans="1:6" ht="12.75">
      <c r="A49" s="278">
        <v>34</v>
      </c>
      <c r="B49" s="281" t="s">
        <v>96</v>
      </c>
      <c r="C49">
        <v>61403.16</v>
      </c>
      <c r="D49">
        <f t="shared" si="0"/>
        <v>61403</v>
      </c>
      <c r="E49">
        <v>30701.58</v>
      </c>
      <c r="F49">
        <f t="shared" si="1"/>
        <v>30702</v>
      </c>
    </row>
    <row r="50" spans="1:6" ht="12.75">
      <c r="A50" s="276">
        <v>35</v>
      </c>
      <c r="B50" s="279" t="s">
        <v>97</v>
      </c>
      <c r="C50">
        <v>179759.97</v>
      </c>
      <c r="D50">
        <f t="shared" si="0"/>
        <v>179760</v>
      </c>
      <c r="E50">
        <v>89879.98</v>
      </c>
      <c r="F50">
        <f t="shared" si="1"/>
        <v>89880</v>
      </c>
    </row>
    <row r="51" spans="1:6" ht="12.75">
      <c r="A51" s="278">
        <v>36</v>
      </c>
      <c r="B51" s="279" t="s">
        <v>98</v>
      </c>
      <c r="C51">
        <v>215949.27</v>
      </c>
      <c r="D51">
        <f t="shared" si="0"/>
        <v>215949</v>
      </c>
      <c r="E51">
        <v>107974.63</v>
      </c>
      <c r="F51">
        <f t="shared" si="1"/>
        <v>107975</v>
      </c>
    </row>
    <row r="52" spans="1:6" ht="12.75">
      <c r="A52" s="276">
        <v>37</v>
      </c>
      <c r="B52" s="279" t="s">
        <v>99</v>
      </c>
      <c r="C52">
        <v>139714.43</v>
      </c>
      <c r="D52">
        <f t="shared" si="0"/>
        <v>139714</v>
      </c>
      <c r="E52">
        <v>69857.22</v>
      </c>
      <c r="F52">
        <f t="shared" si="1"/>
        <v>69857</v>
      </c>
    </row>
    <row r="53" spans="1:6" ht="12.75">
      <c r="A53" s="278">
        <v>38</v>
      </c>
      <c r="B53" s="277" t="s">
        <v>100</v>
      </c>
      <c r="C53">
        <v>88396.82</v>
      </c>
      <c r="D53">
        <f t="shared" si="0"/>
        <v>88397</v>
      </c>
      <c r="E53">
        <v>44198.41</v>
      </c>
      <c r="F53">
        <f t="shared" si="1"/>
        <v>44198</v>
      </c>
    </row>
    <row r="54" spans="1:6" ht="12.75">
      <c r="A54" s="276">
        <v>39</v>
      </c>
      <c r="B54" s="281" t="s">
        <v>101</v>
      </c>
      <c r="C54">
        <v>440797.54</v>
      </c>
      <c r="D54">
        <f t="shared" si="0"/>
        <v>440798</v>
      </c>
      <c r="E54">
        <v>220398.77</v>
      </c>
      <c r="F54">
        <f t="shared" si="1"/>
        <v>220399</v>
      </c>
    </row>
    <row r="55" spans="1:6" ht="12.75">
      <c r="A55" s="278">
        <v>40</v>
      </c>
      <c r="B55" s="279" t="s">
        <v>102</v>
      </c>
      <c r="C55">
        <v>71785.33</v>
      </c>
      <c r="D55">
        <f t="shared" si="0"/>
        <v>71785</v>
      </c>
      <c r="E55">
        <v>35892.67</v>
      </c>
      <c r="F55">
        <f t="shared" si="1"/>
        <v>35893</v>
      </c>
    </row>
    <row r="56" spans="1:6" ht="12.75">
      <c r="A56" s="276">
        <v>41</v>
      </c>
      <c r="B56" s="277" t="s">
        <v>103</v>
      </c>
      <c r="C56">
        <v>166114.82</v>
      </c>
      <c r="D56">
        <f t="shared" si="0"/>
        <v>166115</v>
      </c>
      <c r="E56">
        <v>83057.41</v>
      </c>
      <c r="F56">
        <f t="shared" si="1"/>
        <v>83057</v>
      </c>
    </row>
    <row r="57" spans="1:6" ht="12.75">
      <c r="A57" s="278">
        <v>42</v>
      </c>
      <c r="B57" s="279" t="s">
        <v>104</v>
      </c>
      <c r="C57">
        <v>134078.39</v>
      </c>
      <c r="D57">
        <f t="shared" si="0"/>
        <v>134078</v>
      </c>
      <c r="E57">
        <v>67039.2</v>
      </c>
      <c r="F57">
        <f t="shared" si="1"/>
        <v>67039</v>
      </c>
    </row>
    <row r="58" spans="1:6" ht="12.75">
      <c r="A58" s="276">
        <v>43</v>
      </c>
      <c r="B58" s="277" t="s">
        <v>158</v>
      </c>
      <c r="C58">
        <v>10382.18</v>
      </c>
      <c r="D58">
        <f t="shared" si="0"/>
        <v>10382</v>
      </c>
      <c r="E58">
        <v>5191.09</v>
      </c>
      <c r="F58">
        <f t="shared" si="1"/>
        <v>5191</v>
      </c>
    </row>
    <row r="59" spans="1:6" ht="12.75">
      <c r="A59" s="278">
        <v>44</v>
      </c>
      <c r="B59" s="279" t="s">
        <v>106</v>
      </c>
      <c r="C59">
        <v>219508.87</v>
      </c>
      <c r="D59">
        <f t="shared" si="0"/>
        <v>219509</v>
      </c>
      <c r="E59">
        <v>109754.44</v>
      </c>
      <c r="F59">
        <f t="shared" si="1"/>
        <v>109754</v>
      </c>
    </row>
    <row r="60" spans="1:6" ht="12.75">
      <c r="A60" s="276">
        <v>45</v>
      </c>
      <c r="B60" s="279" t="s">
        <v>107</v>
      </c>
      <c r="C60">
        <v>385030.43</v>
      </c>
      <c r="D60">
        <f t="shared" si="0"/>
        <v>385030</v>
      </c>
      <c r="E60">
        <v>192515.21</v>
      </c>
      <c r="F60">
        <f t="shared" si="1"/>
        <v>192515</v>
      </c>
    </row>
    <row r="61" spans="1:6" ht="12.75">
      <c r="A61" s="278">
        <v>46</v>
      </c>
      <c r="B61" s="279" t="s">
        <v>108</v>
      </c>
      <c r="C61">
        <v>156325.91</v>
      </c>
      <c r="D61">
        <f t="shared" si="0"/>
        <v>156326</v>
      </c>
      <c r="E61">
        <v>78162.96</v>
      </c>
      <c r="F61">
        <f t="shared" si="1"/>
        <v>78163</v>
      </c>
    </row>
    <row r="62" spans="1:6" ht="12.75">
      <c r="A62" s="276">
        <v>47</v>
      </c>
      <c r="B62" s="279" t="s">
        <v>109</v>
      </c>
      <c r="C62">
        <v>222475.21</v>
      </c>
      <c r="D62">
        <f t="shared" si="0"/>
        <v>222475</v>
      </c>
      <c r="E62">
        <v>111237.6</v>
      </c>
      <c r="F62">
        <f t="shared" si="1"/>
        <v>111238</v>
      </c>
    </row>
    <row r="63" spans="1:6" ht="12.75">
      <c r="A63" s="278">
        <v>48</v>
      </c>
      <c r="B63" s="279" t="s">
        <v>110</v>
      </c>
      <c r="C63">
        <v>56953.65</v>
      </c>
      <c r="D63">
        <f t="shared" si="0"/>
        <v>56954</v>
      </c>
      <c r="E63">
        <v>28476.83</v>
      </c>
      <c r="F63">
        <f t="shared" si="1"/>
        <v>28477</v>
      </c>
    </row>
    <row r="64" spans="1:6" ht="12.75">
      <c r="A64" s="276">
        <v>49</v>
      </c>
      <c r="B64" s="279" t="s">
        <v>111</v>
      </c>
      <c r="C64">
        <v>39452.27</v>
      </c>
      <c r="D64">
        <f t="shared" si="0"/>
        <v>39452</v>
      </c>
      <c r="E64">
        <v>19726.14</v>
      </c>
      <c r="F64">
        <f t="shared" si="1"/>
        <v>19726</v>
      </c>
    </row>
    <row r="65" spans="1:6" ht="12.75">
      <c r="A65" s="278">
        <v>50</v>
      </c>
      <c r="B65" s="279" t="s">
        <v>112</v>
      </c>
      <c r="C65">
        <v>15424.95</v>
      </c>
      <c r="D65">
        <f t="shared" si="0"/>
        <v>15425</v>
      </c>
      <c r="E65">
        <v>7712.47</v>
      </c>
      <c r="F65">
        <f t="shared" si="1"/>
        <v>7712</v>
      </c>
    </row>
    <row r="66" spans="1:6" ht="12.75">
      <c r="A66" s="276">
        <v>51</v>
      </c>
      <c r="B66" s="283" t="s">
        <v>113</v>
      </c>
      <c r="C66">
        <v>167301.36</v>
      </c>
      <c r="D66">
        <f t="shared" si="0"/>
        <v>167301</v>
      </c>
      <c r="E66">
        <v>83650.68</v>
      </c>
      <c r="F66">
        <f t="shared" si="1"/>
        <v>83651</v>
      </c>
    </row>
    <row r="67" spans="1:6" ht="12.75">
      <c r="A67" s="278">
        <v>52</v>
      </c>
      <c r="B67" s="279" t="s">
        <v>114</v>
      </c>
      <c r="C67">
        <v>44495.04</v>
      </c>
      <c r="D67">
        <f t="shared" si="0"/>
        <v>44495</v>
      </c>
      <c r="E67">
        <v>22247.52</v>
      </c>
      <c r="F67">
        <f t="shared" si="1"/>
        <v>22248</v>
      </c>
    </row>
    <row r="68" spans="1:6" ht="12.75">
      <c r="A68" s="276">
        <v>53</v>
      </c>
      <c r="B68" s="286" t="s">
        <v>250</v>
      </c>
      <c r="C68">
        <v>48351.28</v>
      </c>
      <c r="D68">
        <f t="shared" si="0"/>
        <v>48351</v>
      </c>
      <c r="E68">
        <v>24175.64</v>
      </c>
      <c r="F68">
        <f t="shared" si="1"/>
        <v>24176</v>
      </c>
    </row>
    <row r="69" spans="1:6" ht="12.75">
      <c r="A69" s="278">
        <v>54</v>
      </c>
      <c r="B69" s="283" t="s">
        <v>115</v>
      </c>
      <c r="C69">
        <v>50427.71</v>
      </c>
      <c r="D69">
        <f t="shared" si="0"/>
        <v>50428</v>
      </c>
      <c r="E69">
        <v>25213.86</v>
      </c>
      <c r="F69">
        <f t="shared" si="1"/>
        <v>25214</v>
      </c>
    </row>
    <row r="70" spans="1:6" ht="12.75">
      <c r="A70" s="276">
        <v>55</v>
      </c>
      <c r="B70" s="279" t="s">
        <v>116</v>
      </c>
      <c r="C70">
        <v>197261.35</v>
      </c>
      <c r="D70">
        <f aca="true" t="shared" si="2" ref="D70:D106">ROUND(C70,0)</f>
        <v>197261</v>
      </c>
      <c r="E70">
        <v>98630.68</v>
      </c>
      <c r="F70">
        <f aca="true" t="shared" si="3" ref="F70:F106">ROUND(E70,0)</f>
        <v>98631</v>
      </c>
    </row>
    <row r="71" spans="1:6" ht="12.75">
      <c r="A71" s="278">
        <v>56</v>
      </c>
      <c r="B71" s="279" t="s">
        <v>118</v>
      </c>
      <c r="C71">
        <v>190142.14</v>
      </c>
      <c r="D71">
        <f t="shared" si="2"/>
        <v>190142</v>
      </c>
      <c r="E71">
        <v>95071.07</v>
      </c>
      <c r="F71">
        <f t="shared" si="3"/>
        <v>95071</v>
      </c>
    </row>
    <row r="72" spans="1:6" ht="12.75">
      <c r="A72" s="276">
        <v>57</v>
      </c>
      <c r="B72" s="279" t="s">
        <v>119</v>
      </c>
      <c r="C72">
        <v>18687.92</v>
      </c>
      <c r="D72">
        <f t="shared" si="2"/>
        <v>18688</v>
      </c>
      <c r="E72">
        <v>9343.96</v>
      </c>
      <c r="F72">
        <f t="shared" si="3"/>
        <v>9344</v>
      </c>
    </row>
    <row r="73" spans="1:6" ht="12.75">
      <c r="A73" s="278">
        <v>58</v>
      </c>
      <c r="B73" s="279" t="s">
        <v>120</v>
      </c>
      <c r="C73">
        <v>148020.17</v>
      </c>
      <c r="D73">
        <f t="shared" si="2"/>
        <v>148020</v>
      </c>
      <c r="E73">
        <v>74010.09</v>
      </c>
      <c r="F73">
        <f t="shared" si="3"/>
        <v>74010</v>
      </c>
    </row>
    <row r="74" spans="1:6" ht="12.75">
      <c r="A74" s="276">
        <v>59</v>
      </c>
      <c r="B74" s="281" t="s">
        <v>121</v>
      </c>
      <c r="C74">
        <v>105008.3</v>
      </c>
      <c r="D74">
        <f t="shared" si="2"/>
        <v>105008</v>
      </c>
      <c r="E74">
        <v>52504.15</v>
      </c>
      <c r="F74">
        <f t="shared" si="3"/>
        <v>52504</v>
      </c>
    </row>
    <row r="75" spans="1:6" ht="12.75">
      <c r="A75" s="278">
        <v>60</v>
      </c>
      <c r="B75" s="279" t="s">
        <v>122</v>
      </c>
      <c r="C75">
        <v>39452.27</v>
      </c>
      <c r="D75">
        <f t="shared" si="2"/>
        <v>39452</v>
      </c>
      <c r="E75">
        <v>19726.14</v>
      </c>
      <c r="F75">
        <f t="shared" si="3"/>
        <v>19726</v>
      </c>
    </row>
    <row r="76" spans="1:6" ht="12.75">
      <c r="A76" s="276">
        <v>61</v>
      </c>
      <c r="B76" s="277" t="s">
        <v>123</v>
      </c>
      <c r="C76">
        <v>651110.77</v>
      </c>
      <c r="D76">
        <f t="shared" si="2"/>
        <v>651111</v>
      </c>
      <c r="E76">
        <v>325555.39</v>
      </c>
      <c r="F76">
        <f t="shared" si="3"/>
        <v>325555</v>
      </c>
    </row>
    <row r="77" spans="1:6" ht="12.75">
      <c r="A77" s="278">
        <v>62</v>
      </c>
      <c r="B77" s="277" t="s">
        <v>124</v>
      </c>
      <c r="C77">
        <v>127552.45</v>
      </c>
      <c r="D77">
        <f t="shared" si="2"/>
        <v>127552</v>
      </c>
      <c r="E77">
        <v>63776.23</v>
      </c>
      <c r="F77">
        <f t="shared" si="3"/>
        <v>63776</v>
      </c>
    </row>
    <row r="78" spans="1:6" ht="12.75">
      <c r="A78" s="276">
        <v>63</v>
      </c>
      <c r="B78" s="279" t="s">
        <v>125</v>
      </c>
      <c r="C78">
        <v>252731.84</v>
      </c>
      <c r="D78">
        <f t="shared" si="2"/>
        <v>252732</v>
      </c>
      <c r="E78">
        <v>126365.92</v>
      </c>
      <c r="F78">
        <f t="shared" si="3"/>
        <v>126366</v>
      </c>
    </row>
    <row r="79" spans="1:6" ht="12.75">
      <c r="A79" s="278">
        <v>64</v>
      </c>
      <c r="B79" s="279" t="s">
        <v>126</v>
      </c>
      <c r="C79">
        <v>58436.82</v>
      </c>
      <c r="D79">
        <f t="shared" si="2"/>
        <v>58437</v>
      </c>
      <c r="E79">
        <v>29218.41</v>
      </c>
      <c r="F79">
        <f t="shared" si="3"/>
        <v>29218</v>
      </c>
    </row>
    <row r="80" spans="1:6" ht="12.75">
      <c r="A80" s="276">
        <v>65</v>
      </c>
      <c r="B80" s="277" t="s">
        <v>127</v>
      </c>
      <c r="C80">
        <v>14831.68</v>
      </c>
      <c r="D80">
        <f t="shared" si="2"/>
        <v>14832</v>
      </c>
      <c r="E80">
        <v>7415.84</v>
      </c>
      <c r="F80">
        <f t="shared" si="3"/>
        <v>7416</v>
      </c>
    </row>
    <row r="81" spans="1:6" ht="12.75">
      <c r="A81" s="278">
        <v>66</v>
      </c>
      <c r="B81" s="283" t="s">
        <v>128</v>
      </c>
      <c r="C81">
        <v>53690.68</v>
      </c>
      <c r="D81">
        <f t="shared" si="2"/>
        <v>53691</v>
      </c>
      <c r="E81">
        <v>26845.34</v>
      </c>
      <c r="F81">
        <f t="shared" si="3"/>
        <v>26845</v>
      </c>
    </row>
    <row r="82" spans="1:6" ht="12.75">
      <c r="A82" s="276">
        <v>67</v>
      </c>
      <c r="B82" s="279" t="s">
        <v>129</v>
      </c>
      <c r="C82">
        <v>136748.09</v>
      </c>
      <c r="D82">
        <f t="shared" si="2"/>
        <v>136748</v>
      </c>
      <c r="E82">
        <v>68374.05</v>
      </c>
      <c r="F82">
        <f t="shared" si="3"/>
        <v>68374</v>
      </c>
    </row>
    <row r="83" spans="1:6" ht="12.75">
      <c r="A83" s="278">
        <v>68</v>
      </c>
      <c r="B83" s="279" t="s">
        <v>130</v>
      </c>
      <c r="C83">
        <v>78311.27</v>
      </c>
      <c r="D83">
        <f t="shared" si="2"/>
        <v>78311</v>
      </c>
      <c r="E83">
        <v>39155.64</v>
      </c>
      <c r="F83">
        <f t="shared" si="3"/>
        <v>39156</v>
      </c>
    </row>
    <row r="84" spans="1:6" ht="12.75">
      <c r="A84" s="276">
        <v>69</v>
      </c>
      <c r="B84" s="287" t="s">
        <v>247</v>
      </c>
      <c r="C84">
        <v>23434.06</v>
      </c>
      <c r="D84">
        <f t="shared" si="2"/>
        <v>23434</v>
      </c>
      <c r="E84">
        <v>11717.03</v>
      </c>
      <c r="F84">
        <f t="shared" si="3"/>
        <v>11717</v>
      </c>
    </row>
    <row r="85" spans="1:6" ht="12.75">
      <c r="A85" s="278">
        <v>70</v>
      </c>
      <c r="B85" s="277" t="s">
        <v>132</v>
      </c>
      <c r="C85">
        <v>116873.64</v>
      </c>
      <c r="D85">
        <f t="shared" si="2"/>
        <v>116874</v>
      </c>
      <c r="E85">
        <v>58436.82</v>
      </c>
      <c r="F85">
        <f t="shared" si="3"/>
        <v>58437</v>
      </c>
    </row>
    <row r="86" spans="1:6" ht="12.75">
      <c r="A86" s="276">
        <v>71</v>
      </c>
      <c r="B86" s="279" t="s">
        <v>159</v>
      </c>
      <c r="C86">
        <v>77124.74</v>
      </c>
      <c r="D86">
        <f t="shared" si="2"/>
        <v>77125</v>
      </c>
      <c r="E86">
        <v>38562.37</v>
      </c>
      <c r="F86">
        <f t="shared" si="3"/>
        <v>38562</v>
      </c>
    </row>
    <row r="87" spans="1:6" ht="12.75">
      <c r="A87" s="278">
        <v>72</v>
      </c>
      <c r="B87" s="277" t="s">
        <v>135</v>
      </c>
      <c r="C87">
        <v>258367.87</v>
      </c>
      <c r="D87">
        <f t="shared" si="2"/>
        <v>258368</v>
      </c>
      <c r="E87">
        <v>129183.94</v>
      </c>
      <c r="F87">
        <f t="shared" si="3"/>
        <v>129184</v>
      </c>
    </row>
    <row r="88" spans="1:6" ht="12.75">
      <c r="A88" s="276">
        <v>73</v>
      </c>
      <c r="B88" s="281" t="s">
        <v>136</v>
      </c>
      <c r="C88">
        <v>158698.98</v>
      </c>
      <c r="D88">
        <f t="shared" si="2"/>
        <v>158699</v>
      </c>
      <c r="E88">
        <v>79349.49</v>
      </c>
      <c r="F88">
        <f t="shared" si="3"/>
        <v>79349</v>
      </c>
    </row>
    <row r="89" spans="1:6" ht="12.75">
      <c r="A89" s="278">
        <v>74</v>
      </c>
      <c r="B89" s="279" t="s">
        <v>161</v>
      </c>
      <c r="C89">
        <v>169081.16</v>
      </c>
      <c r="D89">
        <f t="shared" si="2"/>
        <v>169081</v>
      </c>
      <c r="E89">
        <v>84540.58</v>
      </c>
      <c r="F89">
        <f t="shared" si="3"/>
        <v>84541</v>
      </c>
    </row>
    <row r="90" spans="1:6" ht="12.75">
      <c r="A90" s="276">
        <v>75</v>
      </c>
      <c r="B90" s="281" t="s">
        <v>138</v>
      </c>
      <c r="C90">
        <v>37079.2</v>
      </c>
      <c r="D90">
        <f t="shared" si="2"/>
        <v>37079</v>
      </c>
      <c r="E90">
        <v>18539.6</v>
      </c>
      <c r="F90">
        <f t="shared" si="3"/>
        <v>18540</v>
      </c>
    </row>
    <row r="91" spans="1:6" ht="12.75">
      <c r="A91" s="278">
        <v>76</v>
      </c>
      <c r="B91" s="279" t="s">
        <v>139</v>
      </c>
      <c r="C91">
        <v>91363.15</v>
      </c>
      <c r="D91">
        <f t="shared" si="2"/>
        <v>91363</v>
      </c>
      <c r="E91">
        <v>45681.58</v>
      </c>
      <c r="F91">
        <f t="shared" si="3"/>
        <v>45682</v>
      </c>
    </row>
    <row r="92" spans="1:6" ht="12.75">
      <c r="A92" s="276">
        <v>77</v>
      </c>
      <c r="B92" s="277" t="s">
        <v>140</v>
      </c>
      <c r="C92">
        <v>19577.82</v>
      </c>
      <c r="D92">
        <f t="shared" si="2"/>
        <v>19578</v>
      </c>
      <c r="E92">
        <v>9788.91</v>
      </c>
      <c r="F92">
        <f t="shared" si="3"/>
        <v>9789</v>
      </c>
    </row>
    <row r="93" spans="1:6" ht="12.75">
      <c r="A93" s="278">
        <v>78</v>
      </c>
      <c r="B93" s="279" t="s">
        <v>141</v>
      </c>
      <c r="C93">
        <v>78311.27</v>
      </c>
      <c r="D93">
        <f t="shared" si="2"/>
        <v>78311</v>
      </c>
      <c r="E93">
        <v>39155.64</v>
      </c>
      <c r="F93">
        <f t="shared" si="3"/>
        <v>39156</v>
      </c>
    </row>
    <row r="94" spans="1:6" ht="12.75">
      <c r="A94" s="276">
        <v>79</v>
      </c>
      <c r="B94" s="283" t="s">
        <v>142</v>
      </c>
      <c r="C94">
        <v>109161.17</v>
      </c>
      <c r="D94">
        <f t="shared" si="2"/>
        <v>109161</v>
      </c>
      <c r="E94">
        <v>54580.58</v>
      </c>
      <c r="F94">
        <f t="shared" si="3"/>
        <v>54581</v>
      </c>
    </row>
    <row r="95" spans="1:6" ht="12.75">
      <c r="A95" s="278">
        <v>80</v>
      </c>
      <c r="B95" s="279" t="s">
        <v>143</v>
      </c>
      <c r="C95">
        <v>64072.86</v>
      </c>
      <c r="D95">
        <f t="shared" si="2"/>
        <v>64073</v>
      </c>
      <c r="E95">
        <v>32036.43</v>
      </c>
      <c r="F95">
        <f t="shared" si="3"/>
        <v>32036</v>
      </c>
    </row>
    <row r="96" spans="1:6" ht="12.75">
      <c r="A96" s="276">
        <v>81</v>
      </c>
      <c r="B96" s="279" t="s">
        <v>144</v>
      </c>
      <c r="C96">
        <v>22840.79</v>
      </c>
      <c r="D96">
        <f t="shared" si="2"/>
        <v>22841</v>
      </c>
      <c r="E96">
        <v>11420.39</v>
      </c>
      <c r="F96">
        <f t="shared" si="3"/>
        <v>11420</v>
      </c>
    </row>
    <row r="97" spans="1:6" ht="12.75">
      <c r="A97" s="278">
        <v>82</v>
      </c>
      <c r="B97" s="279" t="s">
        <v>145</v>
      </c>
      <c r="C97">
        <v>13941.78</v>
      </c>
      <c r="D97">
        <f t="shared" si="2"/>
        <v>13942</v>
      </c>
      <c r="E97">
        <v>6970.89</v>
      </c>
      <c r="F97">
        <f t="shared" si="3"/>
        <v>6971</v>
      </c>
    </row>
    <row r="98" spans="1:6" ht="12.75">
      <c r="A98" s="276">
        <v>83</v>
      </c>
      <c r="B98" s="285" t="s">
        <v>147</v>
      </c>
      <c r="C98">
        <v>277055.79</v>
      </c>
      <c r="D98">
        <f t="shared" si="2"/>
        <v>277056</v>
      </c>
      <c r="E98">
        <v>138527.9</v>
      </c>
      <c r="F98">
        <f t="shared" si="3"/>
        <v>138528</v>
      </c>
    </row>
    <row r="99" spans="1:6" ht="12.75">
      <c r="A99" s="278">
        <v>84</v>
      </c>
      <c r="B99" s="285" t="s">
        <v>148</v>
      </c>
      <c r="C99">
        <v>76828.11</v>
      </c>
      <c r="D99">
        <f t="shared" si="2"/>
        <v>76828</v>
      </c>
      <c r="E99">
        <v>38414.05</v>
      </c>
      <c r="F99">
        <f t="shared" si="3"/>
        <v>38414</v>
      </c>
    </row>
    <row r="100" spans="1:6" ht="12.75">
      <c r="A100" s="276">
        <v>85</v>
      </c>
      <c r="B100" s="288" t="s">
        <v>149</v>
      </c>
      <c r="C100">
        <v>145350.47</v>
      </c>
      <c r="D100">
        <f t="shared" si="2"/>
        <v>145350</v>
      </c>
      <c r="E100">
        <v>72675.23</v>
      </c>
      <c r="F100">
        <f t="shared" si="3"/>
        <v>72675</v>
      </c>
    </row>
    <row r="101" spans="1:6" ht="12.75">
      <c r="A101" s="278">
        <v>86</v>
      </c>
      <c r="B101" s="288" t="s">
        <v>150</v>
      </c>
      <c r="C101">
        <v>47758.01</v>
      </c>
      <c r="D101">
        <f t="shared" si="2"/>
        <v>47758</v>
      </c>
      <c r="E101">
        <v>23879.01</v>
      </c>
      <c r="F101">
        <f t="shared" si="3"/>
        <v>23879</v>
      </c>
    </row>
    <row r="102" spans="1:6" ht="12.75">
      <c r="A102" s="276">
        <v>87</v>
      </c>
      <c r="B102" s="279" t="s">
        <v>151</v>
      </c>
      <c r="C102">
        <v>161961.95</v>
      </c>
      <c r="D102">
        <f t="shared" si="2"/>
        <v>161962</v>
      </c>
      <c r="E102">
        <v>80980.98</v>
      </c>
      <c r="F102">
        <f t="shared" si="3"/>
        <v>80981</v>
      </c>
    </row>
    <row r="103" spans="1:6" ht="12.75">
      <c r="A103" s="278">
        <v>88</v>
      </c>
      <c r="B103" s="281" t="s">
        <v>152</v>
      </c>
      <c r="C103">
        <v>114797.21</v>
      </c>
      <c r="D103">
        <f t="shared" si="2"/>
        <v>114797</v>
      </c>
      <c r="E103">
        <v>57398.6</v>
      </c>
      <c r="F103">
        <f t="shared" si="3"/>
        <v>57399</v>
      </c>
    </row>
    <row r="104" spans="1:6" ht="12.75">
      <c r="A104" s="276">
        <v>89</v>
      </c>
      <c r="B104" s="279" t="s">
        <v>153</v>
      </c>
      <c r="C104">
        <v>146240.37</v>
      </c>
      <c r="D104">
        <f t="shared" si="2"/>
        <v>146240</v>
      </c>
      <c r="E104">
        <v>73120.18</v>
      </c>
      <c r="F104">
        <f t="shared" si="3"/>
        <v>73120</v>
      </c>
    </row>
    <row r="105" spans="1:6" ht="12.75">
      <c r="A105" s="278">
        <v>90</v>
      </c>
      <c r="B105" s="279" t="s">
        <v>154</v>
      </c>
      <c r="C105">
        <v>18687.92</v>
      </c>
      <c r="D105">
        <f t="shared" si="2"/>
        <v>18688</v>
      </c>
      <c r="E105">
        <v>9343.96</v>
      </c>
      <c r="F105">
        <f t="shared" si="3"/>
        <v>9344</v>
      </c>
    </row>
    <row r="106" spans="1:6" ht="13.5" thickBot="1">
      <c r="A106" s="276">
        <v>91</v>
      </c>
      <c r="B106" s="289" t="s">
        <v>162</v>
      </c>
      <c r="C106">
        <v>60216.62</v>
      </c>
      <c r="D106">
        <f t="shared" si="2"/>
        <v>60217</v>
      </c>
      <c r="E106">
        <v>30108.31</v>
      </c>
      <c r="F106">
        <f t="shared" si="3"/>
        <v>30108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I18"/>
  <sheetViews>
    <sheetView workbookViewId="0" topLeftCell="A1">
      <selection activeCell="A7" sqref="A7:I7"/>
    </sheetView>
  </sheetViews>
  <sheetFormatPr defaultColWidth="9.140625" defaultRowHeight="12.75"/>
  <cols>
    <col min="1" max="1" width="21.140625" style="0" bestFit="1" customWidth="1"/>
    <col min="2" max="2" width="15.140625" style="0" customWidth="1"/>
    <col min="3" max="3" width="19.421875" style="0" bestFit="1" customWidth="1"/>
    <col min="4" max="4" width="15.7109375" style="0" customWidth="1"/>
    <col min="5" max="5" width="8.28125" style="0" bestFit="1" customWidth="1"/>
    <col min="6" max="6" width="8.8515625" style="0" bestFit="1" customWidth="1"/>
    <col min="7" max="7" width="13.7109375" style="0" customWidth="1"/>
    <col min="8" max="8" width="14.28125" style="0" customWidth="1"/>
    <col min="9" max="9" width="14.140625" style="0" customWidth="1"/>
  </cols>
  <sheetData>
    <row r="5" spans="1:9" ht="12.75">
      <c r="A5" s="411" t="s">
        <v>339</v>
      </c>
      <c r="B5" s="411"/>
      <c r="C5" s="411"/>
      <c r="D5" s="411"/>
      <c r="E5" s="411"/>
      <c r="F5" s="411"/>
      <c r="G5" s="411"/>
      <c r="H5" s="411"/>
      <c r="I5" s="411"/>
    </row>
    <row r="6" spans="1:9" ht="12.75">
      <c r="A6" s="411" t="s">
        <v>340</v>
      </c>
      <c r="B6" s="411"/>
      <c r="C6" s="411"/>
      <c r="D6" s="411"/>
      <c r="E6" s="411"/>
      <c r="F6" s="411"/>
      <c r="G6" s="411"/>
      <c r="H6" s="411"/>
      <c r="I6" s="411"/>
    </row>
    <row r="7" spans="1:9" ht="12.75">
      <c r="A7" s="411" t="s">
        <v>341</v>
      </c>
      <c r="B7" s="411"/>
      <c r="C7" s="411"/>
      <c r="D7" s="411"/>
      <c r="E7" s="411"/>
      <c r="F7" s="411"/>
      <c r="G7" s="411"/>
      <c r="H7" s="411"/>
      <c r="I7" s="411"/>
    </row>
    <row r="8" spans="1:9" ht="12" customHeight="1">
      <c r="A8" s="411" t="s">
        <v>342</v>
      </c>
      <c r="B8" s="411"/>
      <c r="C8" s="411"/>
      <c r="D8" s="411"/>
      <c r="E8" s="411"/>
      <c r="F8" s="411"/>
      <c r="G8" s="411"/>
      <c r="H8" s="411"/>
      <c r="I8" s="411"/>
    </row>
    <row r="9" spans="1:9" ht="12" customHeight="1">
      <c r="A9" s="357"/>
      <c r="B9" s="357"/>
      <c r="C9" s="357"/>
      <c r="D9" s="357"/>
      <c r="E9" s="357"/>
      <c r="F9" s="357"/>
      <c r="G9" s="357"/>
      <c r="H9" s="357"/>
      <c r="I9" s="357"/>
    </row>
    <row r="10" spans="1:9" ht="12" customHeight="1">
      <c r="A10" s="357"/>
      <c r="B10" s="357"/>
      <c r="C10" s="357"/>
      <c r="D10" s="357"/>
      <c r="E10" s="357"/>
      <c r="F10" s="357"/>
      <c r="G10" s="357"/>
      <c r="H10" s="357"/>
      <c r="I10" s="357"/>
    </row>
    <row r="11" spans="1:9" ht="12" customHeight="1">
      <c r="A11" s="357"/>
      <c r="B11" s="357"/>
      <c r="C11" s="357"/>
      <c r="D11" s="357"/>
      <c r="E11" s="357"/>
      <c r="F11" s="357"/>
      <c r="G11" s="357"/>
      <c r="H11" s="357"/>
      <c r="I11" s="357"/>
    </row>
    <row r="12" spans="1:9" ht="13.5" thickBot="1">
      <c r="A12" s="325"/>
      <c r="B12" s="325"/>
      <c r="C12" s="325"/>
      <c r="D12" s="325"/>
      <c r="E12" s="325"/>
      <c r="F12" s="325"/>
      <c r="G12" s="325"/>
      <c r="H12" s="325"/>
      <c r="I12" s="326"/>
    </row>
    <row r="13" spans="1:9" ht="27.75" customHeight="1" thickBot="1">
      <c r="A13" s="236" t="s">
        <v>279</v>
      </c>
      <c r="B13" s="401" t="s">
        <v>338</v>
      </c>
      <c r="C13" s="402"/>
      <c r="D13" s="402"/>
      <c r="E13" s="402"/>
      <c r="F13" s="402"/>
      <c r="G13" s="402"/>
      <c r="H13" s="402"/>
      <c r="I13" s="403"/>
    </row>
    <row r="14" spans="1:9" ht="19.5" customHeight="1" thickBot="1">
      <c r="A14" s="227" t="s">
        <v>325</v>
      </c>
      <c r="B14" s="236" t="s">
        <v>327</v>
      </c>
      <c r="C14" s="236" t="s">
        <v>330</v>
      </c>
      <c r="D14" s="236" t="s">
        <v>333</v>
      </c>
      <c r="E14" s="408" t="s">
        <v>336</v>
      </c>
      <c r="F14" s="409"/>
      <c r="G14" s="409"/>
      <c r="H14" s="409"/>
      <c r="I14" s="410"/>
    </row>
    <row r="15" spans="1:9" ht="12.75">
      <c r="A15" s="227" t="s">
        <v>326</v>
      </c>
      <c r="B15" s="227" t="s">
        <v>328</v>
      </c>
      <c r="C15" s="227" t="s">
        <v>331</v>
      </c>
      <c r="D15" s="227" t="s">
        <v>334</v>
      </c>
      <c r="E15" s="227" t="s">
        <v>267</v>
      </c>
      <c r="F15" s="227" t="s">
        <v>267</v>
      </c>
      <c r="G15" s="227" t="s">
        <v>279</v>
      </c>
      <c r="H15" s="227" t="s">
        <v>251</v>
      </c>
      <c r="I15" s="232" t="s">
        <v>262</v>
      </c>
    </row>
    <row r="16" spans="1:9" ht="13.5" thickBot="1">
      <c r="A16" s="259" t="s">
        <v>169</v>
      </c>
      <c r="B16" s="259" t="s">
        <v>329</v>
      </c>
      <c r="C16" s="259" t="s">
        <v>332</v>
      </c>
      <c r="D16" s="259" t="s">
        <v>335</v>
      </c>
      <c r="E16" s="259" t="s">
        <v>343</v>
      </c>
      <c r="F16" s="259" t="s">
        <v>344</v>
      </c>
      <c r="G16" s="259">
        <v>2004</v>
      </c>
      <c r="H16" s="259">
        <v>2004</v>
      </c>
      <c r="I16" s="256" t="s">
        <v>337</v>
      </c>
    </row>
    <row r="17" spans="1:9" ht="13.5" thickBot="1">
      <c r="A17" s="344">
        <v>1</v>
      </c>
      <c r="B17" s="344">
        <v>2</v>
      </c>
      <c r="C17" s="344">
        <v>3</v>
      </c>
      <c r="D17" s="344">
        <v>4</v>
      </c>
      <c r="E17" s="344"/>
      <c r="F17" s="344"/>
      <c r="G17" s="344">
        <v>5</v>
      </c>
      <c r="H17" s="344">
        <v>6</v>
      </c>
      <c r="I17" s="344">
        <v>7</v>
      </c>
    </row>
    <row r="18" spans="1:9" ht="34.5" customHeight="1" thickBot="1">
      <c r="A18" s="356" t="s">
        <v>345</v>
      </c>
      <c r="B18" s="356" t="s">
        <v>346</v>
      </c>
      <c r="C18" s="356" t="s">
        <v>347</v>
      </c>
      <c r="D18" s="356" t="s">
        <v>348</v>
      </c>
      <c r="E18" s="356">
        <v>15773</v>
      </c>
      <c r="F18" s="356">
        <v>9039</v>
      </c>
      <c r="G18" s="356" t="s">
        <v>349</v>
      </c>
      <c r="H18" s="356" t="s">
        <v>350</v>
      </c>
      <c r="I18" s="356" t="s">
        <v>351</v>
      </c>
    </row>
  </sheetData>
  <mergeCells count="6">
    <mergeCell ref="E14:I14"/>
    <mergeCell ref="B13:I13"/>
    <mergeCell ref="A5:I5"/>
    <mergeCell ref="A6:I6"/>
    <mergeCell ref="A7:I7"/>
    <mergeCell ref="A8:I8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&amp;R&amp;D&amp;T&amp;F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21"/>
  <sheetViews>
    <sheetView tabSelected="1" workbookViewId="0" topLeftCell="A1">
      <selection activeCell="L57" sqref="L57"/>
    </sheetView>
  </sheetViews>
  <sheetFormatPr defaultColWidth="9.140625" defaultRowHeight="12.75"/>
  <cols>
    <col min="1" max="1" width="3.421875" style="230" customWidth="1"/>
    <col min="2" max="2" width="13.421875" style="230" bestFit="1" customWidth="1"/>
    <col min="3" max="3" width="21.421875" style="230" hidden="1" customWidth="1"/>
    <col min="4" max="4" width="11.421875" style="230" customWidth="1"/>
    <col min="5" max="5" width="9.7109375" style="230" customWidth="1"/>
    <col min="6" max="6" width="11.7109375" style="230" customWidth="1"/>
    <col min="7" max="7" width="7.57421875" style="230" bestFit="1" customWidth="1"/>
    <col min="8" max="8" width="14.57421875" style="230" hidden="1" customWidth="1"/>
    <col min="9" max="9" width="7.57421875" style="230" customWidth="1"/>
    <col min="10" max="10" width="7.57421875" style="230" bestFit="1" customWidth="1"/>
    <col min="11" max="11" width="9.28125" style="230" customWidth="1"/>
    <col min="12" max="12" width="8.421875" style="230" customWidth="1"/>
    <col min="13" max="13" width="8.7109375" style="230" customWidth="1"/>
    <col min="14" max="14" width="8.00390625" style="230" customWidth="1"/>
    <col min="15" max="15" width="13.00390625" style="230" hidden="1" customWidth="1"/>
    <col min="16" max="16" width="6.140625" style="230" customWidth="1"/>
    <col min="17" max="17" width="8.421875" style="230" customWidth="1"/>
    <col min="18" max="18" width="8.28125" style="230" bestFit="1" customWidth="1"/>
    <col min="19" max="19" width="6.7109375" style="230" bestFit="1" customWidth="1"/>
    <col min="20" max="20" width="8.28125" style="230" bestFit="1" customWidth="1"/>
    <col min="21" max="16384" width="9.140625" style="230" customWidth="1"/>
  </cols>
  <sheetData>
    <row r="1" spans="1:20" s="325" customFormat="1" ht="12.75">
      <c r="A1" s="325" t="s">
        <v>163</v>
      </c>
      <c r="H1" s="430" t="s">
        <v>352</v>
      </c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1"/>
      <c r="T1" s="431"/>
    </row>
    <row r="2" spans="1:18" s="325" customFormat="1" ht="12.75">
      <c r="A2" s="412" t="s">
        <v>165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</row>
    <row r="3" spans="1:18" s="325" customFormat="1" ht="12.75">
      <c r="A3" s="412" t="s">
        <v>166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1:18" s="325" customFormat="1" ht="12.7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</row>
    <row r="5" spans="1:20" s="325" customFormat="1" ht="13.5">
      <c r="A5" s="424" t="s">
        <v>301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</row>
    <row r="6" spans="1:20" s="325" customFormat="1" ht="13.5">
      <c r="A6" s="424" t="s">
        <v>168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</row>
    <row r="7" spans="1:20" s="325" customFormat="1" ht="13.5">
      <c r="A7" s="424" t="s">
        <v>169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</row>
    <row r="8" spans="1:20" s="325" customFormat="1" ht="13.5" thickBot="1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6"/>
      <c r="T8" s="326" t="s">
        <v>2</v>
      </c>
    </row>
    <row r="9" spans="1:20" s="325" customFormat="1" ht="14.25" thickBot="1">
      <c r="A9" s="228"/>
      <c r="B9" s="228"/>
      <c r="C9" s="322" t="s">
        <v>170</v>
      </c>
      <c r="D9" s="413" t="s">
        <v>303</v>
      </c>
      <c r="E9" s="414"/>
      <c r="F9" s="414"/>
      <c r="G9" s="427" t="s">
        <v>171</v>
      </c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9"/>
    </row>
    <row r="10" spans="1:20" s="325" customFormat="1" ht="13.5">
      <c r="A10" s="232"/>
      <c r="B10" s="232"/>
      <c r="C10" s="323" t="s">
        <v>172</v>
      </c>
      <c r="D10" s="422" t="s">
        <v>302</v>
      </c>
      <c r="E10" s="423"/>
      <c r="F10" s="423"/>
      <c r="G10" s="422" t="s">
        <v>307</v>
      </c>
      <c r="H10" s="432"/>
      <c r="I10" s="432"/>
      <c r="J10" s="432"/>
      <c r="K10" s="425"/>
      <c r="L10" s="426"/>
      <c r="M10" s="426"/>
      <c r="N10" s="425"/>
      <c r="O10" s="426"/>
      <c r="P10" s="426"/>
      <c r="Q10" s="426"/>
      <c r="R10" s="324"/>
      <c r="S10" s="328"/>
      <c r="T10" s="329"/>
    </row>
    <row r="11" spans="1:20" s="325" customFormat="1" ht="13.5">
      <c r="A11" s="231" t="s">
        <v>28</v>
      </c>
      <c r="B11" s="231" t="s">
        <v>176</v>
      </c>
      <c r="C11" s="323" t="s">
        <v>177</v>
      </c>
      <c r="D11" s="422" t="s">
        <v>316</v>
      </c>
      <c r="E11" s="423"/>
      <c r="F11" s="423"/>
      <c r="G11" s="422" t="s">
        <v>308</v>
      </c>
      <c r="H11" s="432"/>
      <c r="I11" s="432"/>
      <c r="J11" s="432"/>
      <c r="K11" s="422" t="s">
        <v>311</v>
      </c>
      <c r="L11" s="432"/>
      <c r="M11" s="432"/>
      <c r="N11" s="422" t="s">
        <v>312</v>
      </c>
      <c r="O11" s="432"/>
      <c r="P11" s="432"/>
      <c r="Q11" s="432"/>
      <c r="R11" s="422" t="s">
        <v>314</v>
      </c>
      <c r="S11" s="420"/>
      <c r="T11" s="421"/>
    </row>
    <row r="12" spans="1:20" s="325" customFormat="1" ht="14.25" thickBot="1">
      <c r="A12" s="231" t="s">
        <v>182</v>
      </c>
      <c r="B12" s="232"/>
      <c r="C12" s="323" t="s">
        <v>183</v>
      </c>
      <c r="D12" s="417" t="s">
        <v>317</v>
      </c>
      <c r="E12" s="419"/>
      <c r="F12" s="419"/>
      <c r="G12" s="417" t="s">
        <v>309</v>
      </c>
      <c r="H12" s="418"/>
      <c r="I12" s="418"/>
      <c r="J12" s="418"/>
      <c r="K12" s="415"/>
      <c r="L12" s="416"/>
      <c r="M12" s="416"/>
      <c r="N12" s="415" t="s">
        <v>313</v>
      </c>
      <c r="O12" s="416"/>
      <c r="P12" s="416"/>
      <c r="Q12" s="416"/>
      <c r="R12" s="417" t="s">
        <v>315</v>
      </c>
      <c r="S12" s="420"/>
      <c r="T12" s="421"/>
    </row>
    <row r="13" spans="1:20" s="325" customFormat="1" ht="13.5">
      <c r="A13" s="232"/>
      <c r="B13" s="232"/>
      <c r="C13" s="330" t="s">
        <v>188</v>
      </c>
      <c r="D13" s="330"/>
      <c r="E13" s="330"/>
      <c r="F13" s="330"/>
      <c r="G13" s="231"/>
      <c r="H13" s="231"/>
      <c r="I13" s="231"/>
      <c r="J13" s="231"/>
      <c r="K13" s="231"/>
      <c r="L13" s="231"/>
      <c r="M13" s="231"/>
      <c r="N13" s="231"/>
      <c r="O13" s="231" t="s">
        <v>190</v>
      </c>
      <c r="P13" s="231"/>
      <c r="Q13" s="231"/>
      <c r="R13" s="324"/>
      <c r="S13" s="331"/>
      <c r="T13" s="332"/>
    </row>
    <row r="14" spans="1:20" s="325" customFormat="1" ht="14.25" thickBot="1">
      <c r="A14" s="232"/>
      <c r="B14" s="232"/>
      <c r="C14" s="330" t="s">
        <v>192</v>
      </c>
      <c r="D14" s="330" t="s">
        <v>304</v>
      </c>
      <c r="E14" s="330" t="s">
        <v>305</v>
      </c>
      <c r="F14" s="330" t="s">
        <v>306</v>
      </c>
      <c r="G14" s="231" t="s">
        <v>260</v>
      </c>
      <c r="H14" s="231"/>
      <c r="I14" s="231" t="s">
        <v>310</v>
      </c>
      <c r="J14" s="231" t="s">
        <v>306</v>
      </c>
      <c r="K14" s="231" t="s">
        <v>260</v>
      </c>
      <c r="L14" s="231" t="s">
        <v>310</v>
      </c>
      <c r="M14" s="231" t="s">
        <v>306</v>
      </c>
      <c r="N14" s="231" t="s">
        <v>260</v>
      </c>
      <c r="O14" s="231" t="s">
        <v>310</v>
      </c>
      <c r="P14" s="231" t="s">
        <v>310</v>
      </c>
      <c r="Q14" s="231" t="s">
        <v>306</v>
      </c>
      <c r="R14" s="323" t="s">
        <v>260</v>
      </c>
      <c r="S14" s="323" t="s">
        <v>310</v>
      </c>
      <c r="T14" s="330" t="s">
        <v>306</v>
      </c>
    </row>
    <row r="15" spans="1:20" s="325" customFormat="1" ht="14.25" thickBot="1">
      <c r="A15" s="237">
        <v>0</v>
      </c>
      <c r="B15" s="237">
        <v>1</v>
      </c>
      <c r="C15" s="237">
        <v>2</v>
      </c>
      <c r="D15" s="237">
        <v>2</v>
      </c>
      <c r="E15" s="237">
        <v>3</v>
      </c>
      <c r="F15" s="237">
        <v>4</v>
      </c>
      <c r="G15" s="237">
        <v>5</v>
      </c>
      <c r="H15" s="237">
        <v>4</v>
      </c>
      <c r="I15" s="237">
        <v>6</v>
      </c>
      <c r="J15" s="237">
        <v>7</v>
      </c>
      <c r="K15" s="237">
        <v>8</v>
      </c>
      <c r="L15" s="237">
        <v>9</v>
      </c>
      <c r="M15" s="237">
        <v>10</v>
      </c>
      <c r="N15" s="237">
        <v>11</v>
      </c>
      <c r="O15" s="237">
        <v>5</v>
      </c>
      <c r="P15" s="237">
        <v>12</v>
      </c>
      <c r="Q15" s="237">
        <v>13</v>
      </c>
      <c r="R15" s="237">
        <v>14</v>
      </c>
      <c r="S15" s="344">
        <v>15</v>
      </c>
      <c r="T15" s="344">
        <v>16</v>
      </c>
    </row>
    <row r="16" spans="1:20" s="325" customFormat="1" ht="13.5">
      <c r="A16" s="333"/>
      <c r="B16" s="334" t="s">
        <v>200</v>
      </c>
      <c r="C16" s="335">
        <f aca="true" t="shared" si="0" ref="C16:T16">C19+C17+C18</f>
        <v>222662647.83285683</v>
      </c>
      <c r="D16" s="335">
        <f t="shared" si="0"/>
        <v>223916000</v>
      </c>
      <c r="E16" s="335">
        <f t="shared" si="0"/>
        <v>13191000.069461523</v>
      </c>
      <c r="F16" s="335">
        <f t="shared" si="0"/>
        <v>237107000.06946146</v>
      </c>
      <c r="G16" s="335">
        <f t="shared" si="0"/>
        <v>83013000</v>
      </c>
      <c r="H16" s="335">
        <f t="shared" si="0"/>
        <v>37763363.990241595</v>
      </c>
      <c r="I16" s="335">
        <f t="shared" si="0"/>
        <v>0</v>
      </c>
      <c r="J16" s="335">
        <f t="shared" si="0"/>
        <v>83013000</v>
      </c>
      <c r="K16" s="335">
        <f t="shared" si="0"/>
        <v>37763364</v>
      </c>
      <c r="L16" s="335">
        <f t="shared" si="0"/>
        <v>13191000.069461523</v>
      </c>
      <c r="M16" s="335">
        <f t="shared" si="0"/>
        <v>50954364.06946153</v>
      </c>
      <c r="N16" s="335">
        <f t="shared" si="0"/>
        <v>3139636</v>
      </c>
      <c r="O16" s="335">
        <f t="shared" si="0"/>
        <v>3139636.39</v>
      </c>
      <c r="P16" s="335">
        <f t="shared" si="0"/>
        <v>0</v>
      </c>
      <c r="Q16" s="335">
        <f t="shared" si="0"/>
        <v>3139636</v>
      </c>
      <c r="R16" s="335">
        <f t="shared" si="0"/>
        <v>100000000</v>
      </c>
      <c r="S16" s="335">
        <f t="shared" si="0"/>
        <v>0</v>
      </c>
      <c r="T16" s="335">
        <f t="shared" si="0"/>
        <v>100000000</v>
      </c>
    </row>
    <row r="17" spans="1:20" s="325" customFormat="1" ht="13.5">
      <c r="A17" s="241"/>
      <c r="B17" s="336" t="s">
        <v>201</v>
      </c>
      <c r="C17" s="337">
        <f aca="true" t="shared" si="1" ref="C17:T17">C20+C21+C22+C23</f>
        <v>45196427.913476184</v>
      </c>
      <c r="D17" s="337">
        <f t="shared" si="1"/>
        <v>45196428</v>
      </c>
      <c r="E17" s="337">
        <f t="shared" si="1"/>
        <v>1672198.8318925533</v>
      </c>
      <c r="F17" s="337">
        <f t="shared" si="1"/>
        <v>46868626.83189255</v>
      </c>
      <c r="G17" s="337">
        <f t="shared" si="1"/>
        <v>31767960</v>
      </c>
      <c r="H17" s="337">
        <f t="shared" si="1"/>
        <v>4437855.143476183</v>
      </c>
      <c r="I17" s="337">
        <f t="shared" si="1"/>
        <v>0</v>
      </c>
      <c r="J17" s="337">
        <f t="shared" si="1"/>
        <v>31767960</v>
      </c>
      <c r="K17" s="337">
        <f t="shared" si="1"/>
        <v>4437855</v>
      </c>
      <c r="L17" s="337">
        <f t="shared" si="1"/>
        <v>1672198.8318925533</v>
      </c>
      <c r="M17" s="337">
        <f t="shared" si="1"/>
        <v>6110053.831892553</v>
      </c>
      <c r="N17" s="337">
        <f t="shared" si="1"/>
        <v>2790613</v>
      </c>
      <c r="O17" s="337">
        <f t="shared" si="1"/>
        <v>2790612.77</v>
      </c>
      <c r="P17" s="337">
        <f t="shared" si="1"/>
        <v>0</v>
      </c>
      <c r="Q17" s="337">
        <f t="shared" si="1"/>
        <v>2790613</v>
      </c>
      <c r="R17" s="337">
        <f t="shared" si="1"/>
        <v>6200000</v>
      </c>
      <c r="S17" s="337">
        <f t="shared" si="1"/>
        <v>0</v>
      </c>
      <c r="T17" s="337">
        <f t="shared" si="1"/>
        <v>6200000</v>
      </c>
    </row>
    <row r="18" spans="1:20" s="325" customFormat="1" ht="13.5">
      <c r="A18" s="241"/>
      <c r="B18" s="336" t="s">
        <v>202</v>
      </c>
      <c r="C18" s="337">
        <f>C24+C25+C26+C27+C28+C29</f>
        <v>10570500.195004338</v>
      </c>
      <c r="D18" s="337">
        <f>D24+D25+D26+D27+D28+D29+D30</f>
        <v>11490063</v>
      </c>
      <c r="E18" s="337">
        <f>E24+E25+E26+E27+E28+E29+E30</f>
        <v>1186372.7749476775</v>
      </c>
      <c r="F18" s="337">
        <f>F24+F25+F26+F27+F28+F29+F30</f>
        <v>12676435.774947677</v>
      </c>
      <c r="G18" s="337">
        <f aca="true" t="shared" si="2" ref="G18:T18">G24+G25+G26+G27+G28+G29+G30</f>
        <v>8025400</v>
      </c>
      <c r="H18" s="337">
        <f t="shared" si="2"/>
        <v>3115639.122389153</v>
      </c>
      <c r="I18" s="337">
        <f t="shared" si="2"/>
        <v>0</v>
      </c>
      <c r="J18" s="337">
        <f t="shared" si="2"/>
        <v>8025400</v>
      </c>
      <c r="K18" s="337">
        <f t="shared" si="2"/>
        <v>3115640</v>
      </c>
      <c r="L18" s="337">
        <f t="shared" si="2"/>
        <v>1186372.7749476775</v>
      </c>
      <c r="M18" s="337">
        <f t="shared" si="2"/>
        <v>4302012.774947678</v>
      </c>
      <c r="N18" s="337">
        <f t="shared" si="2"/>
        <v>349023</v>
      </c>
      <c r="O18" s="337">
        <f t="shared" si="2"/>
        <v>349023.62</v>
      </c>
      <c r="P18" s="337">
        <f t="shared" si="2"/>
        <v>0</v>
      </c>
      <c r="Q18" s="337">
        <f t="shared" si="2"/>
        <v>349023</v>
      </c>
      <c r="R18" s="337">
        <f t="shared" si="2"/>
        <v>0</v>
      </c>
      <c r="S18" s="337">
        <f t="shared" si="2"/>
        <v>0</v>
      </c>
      <c r="T18" s="337">
        <f t="shared" si="2"/>
        <v>0</v>
      </c>
    </row>
    <row r="19" spans="1:20" s="325" customFormat="1" ht="13.5">
      <c r="A19" s="241"/>
      <c r="B19" s="336" t="s">
        <v>203</v>
      </c>
      <c r="C19" s="337">
        <f aca="true" t="shared" si="3" ref="C19:T19">SUM(C31:C121)</f>
        <v>166895719.7243763</v>
      </c>
      <c r="D19" s="337">
        <f t="shared" si="3"/>
        <v>167229509</v>
      </c>
      <c r="E19" s="337">
        <f t="shared" si="3"/>
        <v>10332428.462621292</v>
      </c>
      <c r="F19" s="337">
        <f t="shared" si="3"/>
        <v>177561937.46262124</v>
      </c>
      <c r="G19" s="337">
        <f t="shared" si="3"/>
        <v>43219640</v>
      </c>
      <c r="H19" s="337">
        <f t="shared" si="3"/>
        <v>30209869.72437626</v>
      </c>
      <c r="I19" s="337">
        <f t="shared" si="3"/>
        <v>0</v>
      </c>
      <c r="J19" s="337">
        <f t="shared" si="3"/>
        <v>43219640</v>
      </c>
      <c r="K19" s="337">
        <f t="shared" si="3"/>
        <v>30209869</v>
      </c>
      <c r="L19" s="360">
        <f t="shared" si="3"/>
        <v>10332428.462621292</v>
      </c>
      <c r="M19" s="337">
        <f t="shared" si="3"/>
        <v>40542297.4626213</v>
      </c>
      <c r="N19" s="337">
        <f t="shared" si="3"/>
        <v>0</v>
      </c>
      <c r="O19" s="337">
        <f t="shared" si="3"/>
        <v>0</v>
      </c>
      <c r="P19" s="337">
        <f t="shared" si="3"/>
        <v>0</v>
      </c>
      <c r="Q19" s="337">
        <f t="shared" si="3"/>
        <v>0</v>
      </c>
      <c r="R19" s="337">
        <f t="shared" si="3"/>
        <v>93800000</v>
      </c>
      <c r="S19" s="337">
        <f t="shared" si="3"/>
        <v>0</v>
      </c>
      <c r="T19" s="337">
        <f t="shared" si="3"/>
        <v>93800000</v>
      </c>
    </row>
    <row r="20" spans="1:20" ht="13.5">
      <c r="A20" s="245">
        <v>1</v>
      </c>
      <c r="B20" s="338" t="s">
        <v>58</v>
      </c>
      <c r="C20" s="339">
        <f aca="true" t="shared" si="4" ref="C20:C87">G20+H20+O20+R20</f>
        <v>23769837.356050413</v>
      </c>
      <c r="D20" s="339">
        <f>G20+K20+N20+R20</f>
        <v>23769837</v>
      </c>
      <c r="E20" s="339">
        <f>I20+L20+P20+S20</f>
        <v>558787.530244389</v>
      </c>
      <c r="F20" s="339">
        <f>J20+M20+Q20+T20</f>
        <v>24328624.530244388</v>
      </c>
      <c r="G20" s="340">
        <v>19229280</v>
      </c>
      <c r="H20" s="340">
        <v>1385819.416050412</v>
      </c>
      <c r="I20" s="340">
        <v>0</v>
      </c>
      <c r="J20" s="340">
        <f aca="true" t="shared" si="5" ref="J20:J84">G20+I20</f>
        <v>19229280</v>
      </c>
      <c r="K20" s="358">
        <f aca="true" t="shared" si="6" ref="K20:K28">ROUND(H20,0)</f>
        <v>1385819</v>
      </c>
      <c r="L20" s="338">
        <v>558787.530244389</v>
      </c>
      <c r="M20" s="359">
        <f>K20+L20</f>
        <v>1944606.530244389</v>
      </c>
      <c r="N20" s="340">
        <f>ROUND(O20,0)</f>
        <v>1854738</v>
      </c>
      <c r="O20" s="340">
        <v>1854737.94</v>
      </c>
      <c r="P20" s="340">
        <v>0</v>
      </c>
      <c r="Q20" s="340">
        <f>N20+P20</f>
        <v>1854738</v>
      </c>
      <c r="R20" s="340">
        <v>1300000</v>
      </c>
      <c r="S20" s="343">
        <v>0</v>
      </c>
      <c r="T20" s="338">
        <f>R20+S20</f>
        <v>1300000</v>
      </c>
    </row>
    <row r="21" spans="1:20" ht="13.5">
      <c r="A21" s="245">
        <v>2</v>
      </c>
      <c r="B21" s="338" t="s">
        <v>59</v>
      </c>
      <c r="C21" s="339">
        <f t="shared" si="4"/>
        <v>4685781.672371849</v>
      </c>
      <c r="D21" s="339">
        <f aca="true" t="shared" si="7" ref="D21:D88">G21+K21+N21+R21</f>
        <v>4685782</v>
      </c>
      <c r="E21" s="339">
        <f aca="true" t="shared" si="8" ref="E21:E84">I21+L21+P21+S21</f>
        <v>90284.8917098102</v>
      </c>
      <c r="F21" s="339">
        <f aca="true" t="shared" si="9" ref="F21:F84">J21+M21+Q21+T21</f>
        <v>4776066.89170981</v>
      </c>
      <c r="G21" s="340">
        <v>3023160</v>
      </c>
      <c r="H21" s="340">
        <v>512612.9123718493</v>
      </c>
      <c r="I21" s="340">
        <v>0</v>
      </c>
      <c r="J21" s="340">
        <f t="shared" si="5"/>
        <v>3023160</v>
      </c>
      <c r="K21" s="358">
        <f t="shared" si="6"/>
        <v>512613</v>
      </c>
      <c r="L21" s="338">
        <v>90284.8917098102</v>
      </c>
      <c r="M21" s="359">
        <f aca="true" t="shared" si="10" ref="M21:M84">K21+L21</f>
        <v>602897.8917098102</v>
      </c>
      <c r="N21" s="340">
        <f aca="true" t="shared" si="11" ref="N21:N88">ROUND(O21,0)</f>
        <v>150009</v>
      </c>
      <c r="O21" s="340">
        <v>150008.76</v>
      </c>
      <c r="P21" s="340">
        <v>0</v>
      </c>
      <c r="Q21" s="340">
        <f aca="true" t="shared" si="12" ref="Q21:Q84">N21+P21</f>
        <v>150009</v>
      </c>
      <c r="R21" s="340">
        <v>1000000</v>
      </c>
      <c r="S21" s="343">
        <v>0</v>
      </c>
      <c r="T21" s="338">
        <f aca="true" t="shared" si="13" ref="T21:T84">R21+S21</f>
        <v>1000000</v>
      </c>
    </row>
    <row r="22" spans="1:20" ht="13.5">
      <c r="A22" s="245">
        <v>3</v>
      </c>
      <c r="B22" s="338" t="s">
        <v>60</v>
      </c>
      <c r="C22" s="339">
        <f t="shared" si="4"/>
        <v>10618428.726781856</v>
      </c>
      <c r="D22" s="339">
        <f t="shared" si="7"/>
        <v>10618429</v>
      </c>
      <c r="E22" s="339">
        <f t="shared" si="8"/>
        <v>469519.644896523</v>
      </c>
      <c r="F22" s="339">
        <f t="shared" si="9"/>
        <v>11087948.644896522</v>
      </c>
      <c r="G22" s="340">
        <v>5203800</v>
      </c>
      <c r="H22" s="340">
        <v>1185948.836781857</v>
      </c>
      <c r="I22" s="340">
        <v>0</v>
      </c>
      <c r="J22" s="340">
        <f t="shared" si="5"/>
        <v>5203800</v>
      </c>
      <c r="K22" s="358">
        <f t="shared" si="6"/>
        <v>1185949</v>
      </c>
      <c r="L22" s="338">
        <f>499519.644896523-30000</f>
        <v>469519.644896523</v>
      </c>
      <c r="M22" s="359">
        <f t="shared" si="10"/>
        <v>1655468.644896523</v>
      </c>
      <c r="N22" s="340">
        <f t="shared" si="11"/>
        <v>328680</v>
      </c>
      <c r="O22" s="340">
        <v>328679.89</v>
      </c>
      <c r="P22" s="340">
        <v>0</v>
      </c>
      <c r="Q22" s="340">
        <f t="shared" si="12"/>
        <v>328680</v>
      </c>
      <c r="R22" s="340">
        <v>3900000</v>
      </c>
      <c r="S22" s="343">
        <v>0</v>
      </c>
      <c r="T22" s="338">
        <f t="shared" si="13"/>
        <v>3900000</v>
      </c>
    </row>
    <row r="23" spans="1:20" ht="13.5">
      <c r="A23" s="245">
        <v>4</v>
      </c>
      <c r="B23" s="338" t="s">
        <v>61</v>
      </c>
      <c r="C23" s="339">
        <f t="shared" si="4"/>
        <v>6122380.158272063</v>
      </c>
      <c r="D23" s="339">
        <f t="shared" si="7"/>
        <v>6122380</v>
      </c>
      <c r="E23" s="339">
        <f t="shared" si="8"/>
        <v>553606.765041831</v>
      </c>
      <c r="F23" s="339">
        <f t="shared" si="9"/>
        <v>6675986.765041831</v>
      </c>
      <c r="G23" s="340">
        <v>4311720</v>
      </c>
      <c r="H23" s="340">
        <v>1353473.9782720641</v>
      </c>
      <c r="I23" s="340">
        <v>0</v>
      </c>
      <c r="J23" s="340">
        <f t="shared" si="5"/>
        <v>4311720</v>
      </c>
      <c r="K23" s="358">
        <f t="shared" si="6"/>
        <v>1353474</v>
      </c>
      <c r="L23" s="338">
        <f>583606.765041831-30000</f>
        <v>553606.765041831</v>
      </c>
      <c r="M23" s="359">
        <f t="shared" si="10"/>
        <v>1907080.765041831</v>
      </c>
      <c r="N23" s="340">
        <f t="shared" si="11"/>
        <v>457186</v>
      </c>
      <c r="O23" s="340">
        <v>457186.18</v>
      </c>
      <c r="P23" s="340">
        <v>0</v>
      </c>
      <c r="Q23" s="340">
        <f t="shared" si="12"/>
        <v>457186</v>
      </c>
      <c r="R23" s="340">
        <v>0</v>
      </c>
      <c r="S23" s="343">
        <v>0</v>
      </c>
      <c r="T23" s="338">
        <f t="shared" si="13"/>
        <v>0</v>
      </c>
    </row>
    <row r="24" spans="1:20" ht="13.5">
      <c r="A24" s="245">
        <v>1</v>
      </c>
      <c r="B24" s="338" t="s">
        <v>62</v>
      </c>
      <c r="C24" s="339">
        <f t="shared" si="4"/>
        <v>2695904.8463187316</v>
      </c>
      <c r="D24" s="339">
        <f t="shared" si="7"/>
        <v>2695905</v>
      </c>
      <c r="E24" s="339">
        <f t="shared" si="8"/>
        <v>153368.86560131106</v>
      </c>
      <c r="F24" s="339">
        <f t="shared" si="9"/>
        <v>2849273.865601311</v>
      </c>
      <c r="G24" s="340">
        <v>1932840</v>
      </c>
      <c r="H24" s="340">
        <v>495896.84631873167</v>
      </c>
      <c r="I24" s="340">
        <v>0</v>
      </c>
      <c r="J24" s="340">
        <f t="shared" si="5"/>
        <v>1932840</v>
      </c>
      <c r="K24" s="358">
        <f t="shared" si="6"/>
        <v>495897</v>
      </c>
      <c r="L24" s="338">
        <v>153368.86560131106</v>
      </c>
      <c r="M24" s="359">
        <f t="shared" si="10"/>
        <v>649265.8656013111</v>
      </c>
      <c r="N24" s="340">
        <f t="shared" si="11"/>
        <v>267168</v>
      </c>
      <c r="O24" s="340">
        <v>267168</v>
      </c>
      <c r="P24" s="340">
        <v>0</v>
      </c>
      <c r="Q24" s="340">
        <f t="shared" si="12"/>
        <v>267168</v>
      </c>
      <c r="R24" s="340">
        <v>0</v>
      </c>
      <c r="S24" s="343">
        <v>0</v>
      </c>
      <c r="T24" s="338">
        <f t="shared" si="13"/>
        <v>0</v>
      </c>
    </row>
    <row r="25" spans="1:20" ht="13.5">
      <c r="A25" s="245">
        <v>2</v>
      </c>
      <c r="B25" s="338" t="s">
        <v>63</v>
      </c>
      <c r="C25" s="339">
        <f t="shared" si="4"/>
        <v>2209839.524364197</v>
      </c>
      <c r="D25" s="339">
        <f t="shared" si="7"/>
        <v>2209840</v>
      </c>
      <c r="E25" s="339">
        <f t="shared" si="8"/>
        <v>206620.67166852867</v>
      </c>
      <c r="F25" s="339">
        <f t="shared" si="9"/>
        <v>2416460.6716685286</v>
      </c>
      <c r="G25" s="340">
        <v>1533040</v>
      </c>
      <c r="H25" s="340">
        <v>627069.8443641968</v>
      </c>
      <c r="I25" s="340">
        <v>0</v>
      </c>
      <c r="J25" s="340">
        <f t="shared" si="5"/>
        <v>1533040</v>
      </c>
      <c r="K25" s="358">
        <f t="shared" si="6"/>
        <v>627070</v>
      </c>
      <c r="L25" s="338">
        <v>206620.67166852867</v>
      </c>
      <c r="M25" s="359">
        <f t="shared" si="10"/>
        <v>833690.6716685287</v>
      </c>
      <c r="N25" s="340">
        <f t="shared" si="11"/>
        <v>49730</v>
      </c>
      <c r="O25" s="340">
        <v>49729.68</v>
      </c>
      <c r="P25" s="340">
        <v>0</v>
      </c>
      <c r="Q25" s="340">
        <f t="shared" si="12"/>
        <v>49730</v>
      </c>
      <c r="R25" s="340">
        <v>0</v>
      </c>
      <c r="S25" s="343">
        <v>0</v>
      </c>
      <c r="T25" s="338">
        <f t="shared" si="13"/>
        <v>0</v>
      </c>
    </row>
    <row r="26" spans="1:20" ht="13.5">
      <c r="A26" s="245">
        <v>3</v>
      </c>
      <c r="B26" s="338" t="s">
        <v>64</v>
      </c>
      <c r="C26" s="339">
        <f t="shared" si="4"/>
        <v>1854083.3800203833</v>
      </c>
      <c r="D26" s="339">
        <f t="shared" si="7"/>
        <v>1854082</v>
      </c>
      <c r="E26" s="339">
        <f t="shared" si="8"/>
        <v>219551.24351521983</v>
      </c>
      <c r="F26" s="339">
        <f t="shared" si="9"/>
        <v>2073633.2435152198</v>
      </c>
      <c r="G26" s="340">
        <v>1387680</v>
      </c>
      <c r="H26" s="340">
        <v>434277.44002038345</v>
      </c>
      <c r="I26" s="340">
        <v>0</v>
      </c>
      <c r="J26" s="340">
        <f t="shared" si="5"/>
        <v>1387680</v>
      </c>
      <c r="K26" s="358">
        <f t="shared" si="6"/>
        <v>434277</v>
      </c>
      <c r="L26" s="338">
        <v>219551.24351521983</v>
      </c>
      <c r="M26" s="359">
        <f t="shared" si="10"/>
        <v>653828.2435152198</v>
      </c>
      <c r="N26" s="340">
        <v>32125</v>
      </c>
      <c r="O26" s="340">
        <v>32125.94</v>
      </c>
      <c r="P26" s="340">
        <v>0</v>
      </c>
      <c r="Q26" s="340">
        <f t="shared" si="12"/>
        <v>32125</v>
      </c>
      <c r="R26" s="340">
        <v>0</v>
      </c>
      <c r="S26" s="343">
        <v>0</v>
      </c>
      <c r="T26" s="338">
        <f t="shared" si="13"/>
        <v>0</v>
      </c>
    </row>
    <row r="27" spans="1:20" ht="13.5">
      <c r="A27" s="245">
        <v>4</v>
      </c>
      <c r="B27" s="338" t="s">
        <v>204</v>
      </c>
      <c r="C27" s="339">
        <f t="shared" si="4"/>
        <v>1343318.3682176175</v>
      </c>
      <c r="D27" s="339">
        <f t="shared" si="7"/>
        <v>1343318</v>
      </c>
      <c r="E27" s="339">
        <f t="shared" si="8"/>
        <v>273208.2096108673</v>
      </c>
      <c r="F27" s="339">
        <f t="shared" si="9"/>
        <v>1616526.2096108673</v>
      </c>
      <c r="G27" s="340">
        <v>792960</v>
      </c>
      <c r="H27" s="340">
        <v>550358.3682176175</v>
      </c>
      <c r="I27" s="340">
        <v>0</v>
      </c>
      <c r="J27" s="340">
        <f t="shared" si="5"/>
        <v>792960</v>
      </c>
      <c r="K27" s="358">
        <f t="shared" si="6"/>
        <v>550358</v>
      </c>
      <c r="L27" s="338">
        <v>273208.2096108673</v>
      </c>
      <c r="M27" s="359">
        <f t="shared" si="10"/>
        <v>823566.2096108673</v>
      </c>
      <c r="N27" s="340">
        <f t="shared" si="11"/>
        <v>0</v>
      </c>
      <c r="O27" s="340">
        <v>0</v>
      </c>
      <c r="P27" s="340">
        <v>0</v>
      </c>
      <c r="Q27" s="340">
        <f t="shared" si="12"/>
        <v>0</v>
      </c>
      <c r="R27" s="340">
        <v>0</v>
      </c>
      <c r="S27" s="343">
        <v>0</v>
      </c>
      <c r="T27" s="338">
        <f t="shared" si="13"/>
        <v>0</v>
      </c>
    </row>
    <row r="28" spans="1:20" ht="13.5">
      <c r="A28" s="245">
        <v>5</v>
      </c>
      <c r="B28" s="338" t="s">
        <v>131</v>
      </c>
      <c r="C28" s="339">
        <f t="shared" si="4"/>
        <v>1350484.892879039</v>
      </c>
      <c r="D28" s="339">
        <f t="shared" si="7"/>
        <v>1350485</v>
      </c>
      <c r="E28" s="339">
        <f t="shared" si="8"/>
        <v>156818.67901817505</v>
      </c>
      <c r="F28" s="339">
        <f t="shared" si="9"/>
        <v>1507303.679018175</v>
      </c>
      <c r="G28" s="340">
        <v>991200</v>
      </c>
      <c r="H28" s="340">
        <v>359284.892879039</v>
      </c>
      <c r="I28" s="340">
        <v>0</v>
      </c>
      <c r="J28" s="340">
        <f t="shared" si="5"/>
        <v>991200</v>
      </c>
      <c r="K28" s="358">
        <f t="shared" si="6"/>
        <v>359285</v>
      </c>
      <c r="L28" s="338">
        <v>156818.67901817505</v>
      </c>
      <c r="M28" s="359">
        <f t="shared" si="10"/>
        <v>516103.67901817505</v>
      </c>
      <c r="N28" s="340">
        <f t="shared" si="11"/>
        <v>0</v>
      </c>
      <c r="O28" s="340">
        <v>0</v>
      </c>
      <c r="P28" s="340">
        <v>0</v>
      </c>
      <c r="Q28" s="340">
        <f t="shared" si="12"/>
        <v>0</v>
      </c>
      <c r="R28" s="340">
        <v>0</v>
      </c>
      <c r="S28" s="343">
        <v>0</v>
      </c>
      <c r="T28" s="338">
        <f t="shared" si="13"/>
        <v>0</v>
      </c>
    </row>
    <row r="29" spans="1:20" ht="13.5">
      <c r="A29" s="245">
        <v>6</v>
      </c>
      <c r="B29" s="338" t="s">
        <v>205</v>
      </c>
      <c r="C29" s="339">
        <f t="shared" si="4"/>
        <v>1116869.183204369</v>
      </c>
      <c r="D29" s="339">
        <f t="shared" si="7"/>
        <v>1116870</v>
      </c>
      <c r="E29" s="339">
        <f t="shared" si="8"/>
        <v>29447.639260146396</v>
      </c>
      <c r="F29" s="339">
        <f t="shared" si="9"/>
        <v>1146317.6392601463</v>
      </c>
      <c r="G29" s="340">
        <v>842520</v>
      </c>
      <c r="H29" s="340">
        <v>274349.1832043689</v>
      </c>
      <c r="I29" s="340">
        <v>0</v>
      </c>
      <c r="J29" s="340">
        <f t="shared" si="5"/>
        <v>842520</v>
      </c>
      <c r="K29" s="358">
        <v>274350</v>
      </c>
      <c r="L29" s="338">
        <v>29447.639260146396</v>
      </c>
      <c r="M29" s="359">
        <f t="shared" si="10"/>
        <v>303797.6392601464</v>
      </c>
      <c r="N29" s="340">
        <f t="shared" si="11"/>
        <v>0</v>
      </c>
      <c r="O29" s="340">
        <v>0</v>
      </c>
      <c r="P29" s="340">
        <v>0</v>
      </c>
      <c r="Q29" s="340">
        <f t="shared" si="12"/>
        <v>0</v>
      </c>
      <c r="R29" s="340">
        <v>0</v>
      </c>
      <c r="S29" s="343">
        <v>0</v>
      </c>
      <c r="T29" s="338">
        <f t="shared" si="13"/>
        <v>0</v>
      </c>
    </row>
    <row r="30" spans="1:20" ht="13.5">
      <c r="A30" s="245">
        <v>7</v>
      </c>
      <c r="B30" s="338" t="s">
        <v>146</v>
      </c>
      <c r="C30" s="339">
        <f t="shared" si="4"/>
        <v>919562.5473848155</v>
      </c>
      <c r="D30" s="339">
        <f t="shared" si="7"/>
        <v>919563</v>
      </c>
      <c r="E30" s="339">
        <f t="shared" si="8"/>
        <v>147357.46627342928</v>
      </c>
      <c r="F30" s="339">
        <f t="shared" si="9"/>
        <v>1066920.4662734293</v>
      </c>
      <c r="G30" s="340">
        <v>545160</v>
      </c>
      <c r="H30" s="340">
        <v>374402.5473848156</v>
      </c>
      <c r="I30" s="340">
        <v>0</v>
      </c>
      <c r="J30" s="340">
        <f t="shared" si="5"/>
        <v>545160</v>
      </c>
      <c r="K30" s="358">
        <f aca="true" t="shared" si="14" ref="K30:K43">ROUND(H30,0)</f>
        <v>374403</v>
      </c>
      <c r="L30" s="338">
        <v>147357.46627342928</v>
      </c>
      <c r="M30" s="359">
        <f t="shared" si="10"/>
        <v>521760.4662734293</v>
      </c>
      <c r="N30" s="340">
        <f t="shared" si="11"/>
        <v>0</v>
      </c>
      <c r="O30" s="340">
        <v>0</v>
      </c>
      <c r="P30" s="340">
        <v>0</v>
      </c>
      <c r="Q30" s="340">
        <f t="shared" si="12"/>
        <v>0</v>
      </c>
      <c r="R30" s="340">
        <v>0</v>
      </c>
      <c r="S30" s="343">
        <v>0</v>
      </c>
      <c r="T30" s="338">
        <f t="shared" si="13"/>
        <v>0</v>
      </c>
    </row>
    <row r="31" spans="1:20" ht="13.5">
      <c r="A31" s="245">
        <v>1</v>
      </c>
      <c r="B31" s="338" t="s">
        <v>65</v>
      </c>
      <c r="C31" s="339">
        <f t="shared" si="4"/>
        <v>1754027.0336749624</v>
      </c>
      <c r="D31" s="339">
        <f t="shared" si="7"/>
        <v>1754027</v>
      </c>
      <c r="E31" s="339">
        <f t="shared" si="8"/>
        <v>157863.40965034193</v>
      </c>
      <c r="F31" s="339">
        <f t="shared" si="9"/>
        <v>1911890.409650342</v>
      </c>
      <c r="G31" s="340">
        <v>1239000</v>
      </c>
      <c r="H31" s="340">
        <v>515027.03367496224</v>
      </c>
      <c r="I31" s="340">
        <v>0</v>
      </c>
      <c r="J31" s="340">
        <f t="shared" si="5"/>
        <v>1239000</v>
      </c>
      <c r="K31" s="358">
        <f t="shared" si="14"/>
        <v>515027</v>
      </c>
      <c r="L31" s="338">
        <v>157863.40965034193</v>
      </c>
      <c r="M31" s="359">
        <f t="shared" si="10"/>
        <v>672890.409650342</v>
      </c>
      <c r="N31" s="340">
        <f t="shared" si="11"/>
        <v>0</v>
      </c>
      <c r="O31" s="340">
        <v>0</v>
      </c>
      <c r="P31" s="340">
        <v>0</v>
      </c>
      <c r="Q31" s="340">
        <f t="shared" si="12"/>
        <v>0</v>
      </c>
      <c r="R31" s="340">
        <v>0</v>
      </c>
      <c r="S31" s="343">
        <v>0</v>
      </c>
      <c r="T31" s="338">
        <f t="shared" si="13"/>
        <v>0</v>
      </c>
    </row>
    <row r="32" spans="1:20" ht="13.5">
      <c r="A32" s="245">
        <v>2</v>
      </c>
      <c r="B32" s="338" t="s">
        <v>66</v>
      </c>
      <c r="C32" s="339">
        <f t="shared" si="4"/>
        <v>1346034.675719902</v>
      </c>
      <c r="D32" s="339">
        <f t="shared" si="7"/>
        <v>1346035</v>
      </c>
      <c r="E32" s="339">
        <f t="shared" si="8"/>
        <v>175029.75168723997</v>
      </c>
      <c r="F32" s="339">
        <f t="shared" si="9"/>
        <v>1521064.7516872399</v>
      </c>
      <c r="G32" s="340">
        <v>892080</v>
      </c>
      <c r="H32" s="340">
        <v>453954.67571990186</v>
      </c>
      <c r="I32" s="340">
        <v>0</v>
      </c>
      <c r="J32" s="340">
        <f t="shared" si="5"/>
        <v>892080</v>
      </c>
      <c r="K32" s="358">
        <f t="shared" si="14"/>
        <v>453955</v>
      </c>
      <c r="L32" s="338">
        <v>175029.75168723997</v>
      </c>
      <c r="M32" s="359">
        <f t="shared" si="10"/>
        <v>628984.75168724</v>
      </c>
      <c r="N32" s="340">
        <f t="shared" si="11"/>
        <v>0</v>
      </c>
      <c r="O32" s="340">
        <v>0</v>
      </c>
      <c r="P32" s="340">
        <v>0</v>
      </c>
      <c r="Q32" s="340">
        <f t="shared" si="12"/>
        <v>0</v>
      </c>
      <c r="R32" s="340">
        <v>0</v>
      </c>
      <c r="S32" s="343">
        <v>0</v>
      </c>
      <c r="T32" s="338">
        <f t="shared" si="13"/>
        <v>0</v>
      </c>
    </row>
    <row r="33" spans="1:20" ht="13.5">
      <c r="A33" s="245">
        <v>3</v>
      </c>
      <c r="B33" s="338" t="s">
        <v>67</v>
      </c>
      <c r="C33" s="339">
        <f t="shared" si="4"/>
        <v>1088539.0436206942</v>
      </c>
      <c r="D33" s="339">
        <f t="shared" si="7"/>
        <v>1088539</v>
      </c>
      <c r="E33" s="339">
        <f t="shared" si="8"/>
        <v>140591.3557392009</v>
      </c>
      <c r="F33" s="339">
        <f t="shared" si="9"/>
        <v>1229130.355739201</v>
      </c>
      <c r="G33" s="340">
        <v>693840</v>
      </c>
      <c r="H33" s="340">
        <v>394699.0436206942</v>
      </c>
      <c r="I33" s="340">
        <v>0</v>
      </c>
      <c r="J33" s="340">
        <f t="shared" si="5"/>
        <v>693840</v>
      </c>
      <c r="K33" s="358">
        <f t="shared" si="14"/>
        <v>394699</v>
      </c>
      <c r="L33" s="338">
        <v>140591.3557392009</v>
      </c>
      <c r="M33" s="359">
        <f t="shared" si="10"/>
        <v>535290.355739201</v>
      </c>
      <c r="N33" s="340">
        <f t="shared" si="11"/>
        <v>0</v>
      </c>
      <c r="O33" s="340">
        <v>0</v>
      </c>
      <c r="P33" s="340">
        <v>0</v>
      </c>
      <c r="Q33" s="340">
        <f t="shared" si="12"/>
        <v>0</v>
      </c>
      <c r="R33" s="340">
        <v>0</v>
      </c>
      <c r="S33" s="343">
        <v>0</v>
      </c>
      <c r="T33" s="338">
        <f t="shared" si="13"/>
        <v>0</v>
      </c>
    </row>
    <row r="34" spans="1:20" ht="13.5">
      <c r="A34" s="245">
        <v>4</v>
      </c>
      <c r="B34" s="338" t="s">
        <v>68</v>
      </c>
      <c r="C34" s="339">
        <f t="shared" si="4"/>
        <v>9686251.10914835</v>
      </c>
      <c r="D34" s="339">
        <f t="shared" si="7"/>
        <v>9686251</v>
      </c>
      <c r="E34" s="339">
        <f t="shared" si="8"/>
        <v>115429.17675598238</v>
      </c>
      <c r="F34" s="339">
        <f t="shared" si="9"/>
        <v>9801680.176755983</v>
      </c>
      <c r="G34" s="340">
        <v>346920</v>
      </c>
      <c r="H34" s="340">
        <v>339331.10914834973</v>
      </c>
      <c r="I34" s="340">
        <v>0</v>
      </c>
      <c r="J34" s="340">
        <f t="shared" si="5"/>
        <v>346920</v>
      </c>
      <c r="K34" s="358">
        <f t="shared" si="14"/>
        <v>339331</v>
      </c>
      <c r="L34" s="338">
        <v>115429.17675598238</v>
      </c>
      <c r="M34" s="359">
        <f t="shared" si="10"/>
        <v>454760.1767559824</v>
      </c>
      <c r="N34" s="340">
        <f t="shared" si="11"/>
        <v>0</v>
      </c>
      <c r="O34" s="340">
        <v>0</v>
      </c>
      <c r="P34" s="340">
        <v>0</v>
      </c>
      <c r="Q34" s="340">
        <f t="shared" si="12"/>
        <v>0</v>
      </c>
      <c r="R34" s="340">
        <v>9000000</v>
      </c>
      <c r="S34" s="343">
        <v>0</v>
      </c>
      <c r="T34" s="338">
        <f t="shared" si="13"/>
        <v>9000000</v>
      </c>
    </row>
    <row r="35" spans="1:20" ht="13.5">
      <c r="A35" s="245">
        <v>5</v>
      </c>
      <c r="B35" s="338" t="s">
        <v>69</v>
      </c>
      <c r="C35" s="339">
        <f t="shared" si="4"/>
        <v>785104.5704475304</v>
      </c>
      <c r="D35" s="339">
        <f t="shared" si="7"/>
        <v>785105</v>
      </c>
      <c r="E35" s="339">
        <f t="shared" si="8"/>
        <v>218640.8550565701</v>
      </c>
      <c r="F35" s="339">
        <f t="shared" si="9"/>
        <v>1003745.8550565701</v>
      </c>
      <c r="G35" s="340">
        <v>396480</v>
      </c>
      <c r="H35" s="340">
        <v>388624.57044753036</v>
      </c>
      <c r="I35" s="340">
        <v>0</v>
      </c>
      <c r="J35" s="340">
        <f t="shared" si="5"/>
        <v>396480</v>
      </c>
      <c r="K35" s="358">
        <f t="shared" si="14"/>
        <v>388625</v>
      </c>
      <c r="L35" s="338">
        <v>218640.8550565701</v>
      </c>
      <c r="M35" s="359">
        <f t="shared" si="10"/>
        <v>607265.8550565701</v>
      </c>
      <c r="N35" s="340">
        <f t="shared" si="11"/>
        <v>0</v>
      </c>
      <c r="O35" s="340">
        <v>0</v>
      </c>
      <c r="P35" s="340">
        <v>0</v>
      </c>
      <c r="Q35" s="340">
        <f t="shared" si="12"/>
        <v>0</v>
      </c>
      <c r="R35" s="340">
        <v>0</v>
      </c>
      <c r="S35" s="343">
        <v>0</v>
      </c>
      <c r="T35" s="338">
        <f t="shared" si="13"/>
        <v>0</v>
      </c>
    </row>
    <row r="36" spans="1:20" ht="13.5">
      <c r="A36" s="245">
        <v>6</v>
      </c>
      <c r="B36" s="338" t="s">
        <v>70</v>
      </c>
      <c r="C36" s="339">
        <f t="shared" si="4"/>
        <v>571894.9902551572</v>
      </c>
      <c r="D36" s="339">
        <f t="shared" si="7"/>
        <v>571895</v>
      </c>
      <c r="E36" s="339">
        <f t="shared" si="8"/>
        <v>23807.814417315258</v>
      </c>
      <c r="F36" s="339">
        <f t="shared" si="9"/>
        <v>595702.8144173153</v>
      </c>
      <c r="G36" s="340">
        <v>346920</v>
      </c>
      <c r="H36" s="340">
        <v>224974.9902551573</v>
      </c>
      <c r="I36" s="340">
        <v>0</v>
      </c>
      <c r="J36" s="340">
        <f t="shared" si="5"/>
        <v>346920</v>
      </c>
      <c r="K36" s="358">
        <f t="shared" si="14"/>
        <v>224975</v>
      </c>
      <c r="L36" s="338">
        <v>23807.814417315258</v>
      </c>
      <c r="M36" s="359">
        <f t="shared" si="10"/>
        <v>248782.81441731527</v>
      </c>
      <c r="N36" s="340">
        <f t="shared" si="11"/>
        <v>0</v>
      </c>
      <c r="O36" s="340">
        <v>0</v>
      </c>
      <c r="P36" s="340">
        <v>0</v>
      </c>
      <c r="Q36" s="340">
        <f t="shared" si="12"/>
        <v>0</v>
      </c>
      <c r="R36" s="340">
        <v>0</v>
      </c>
      <c r="S36" s="343">
        <v>0</v>
      </c>
      <c r="T36" s="338">
        <f t="shared" si="13"/>
        <v>0</v>
      </c>
    </row>
    <row r="37" spans="1:20" ht="13.5">
      <c r="A37" s="245">
        <v>7</v>
      </c>
      <c r="B37" s="338" t="s">
        <v>71</v>
      </c>
      <c r="C37" s="339">
        <f t="shared" si="4"/>
        <v>1570449.5035669494</v>
      </c>
      <c r="D37" s="339">
        <f t="shared" si="7"/>
        <v>1570450</v>
      </c>
      <c r="E37" s="339">
        <f t="shared" si="8"/>
        <v>490775.352157595</v>
      </c>
      <c r="F37" s="339">
        <f t="shared" si="9"/>
        <v>2061225.352157595</v>
      </c>
      <c r="G37" s="340">
        <v>693840</v>
      </c>
      <c r="H37" s="340">
        <v>876609.5035669494</v>
      </c>
      <c r="I37" s="340">
        <v>0</v>
      </c>
      <c r="J37" s="340">
        <f t="shared" si="5"/>
        <v>693840</v>
      </c>
      <c r="K37" s="358">
        <f t="shared" si="14"/>
        <v>876610</v>
      </c>
      <c r="L37" s="338">
        <f>516576.352157595-25801</f>
        <v>490775.352157595</v>
      </c>
      <c r="M37" s="359">
        <f t="shared" si="10"/>
        <v>1367385.352157595</v>
      </c>
      <c r="N37" s="340">
        <f t="shared" si="11"/>
        <v>0</v>
      </c>
      <c r="O37" s="340">
        <v>0</v>
      </c>
      <c r="P37" s="340">
        <v>0</v>
      </c>
      <c r="Q37" s="340">
        <f t="shared" si="12"/>
        <v>0</v>
      </c>
      <c r="R37" s="340">
        <v>0</v>
      </c>
      <c r="S37" s="343">
        <v>0</v>
      </c>
      <c r="T37" s="338">
        <f t="shared" si="13"/>
        <v>0</v>
      </c>
    </row>
    <row r="38" spans="1:20" ht="13.5">
      <c r="A38" s="245">
        <v>8</v>
      </c>
      <c r="B38" s="338" t="s">
        <v>72</v>
      </c>
      <c r="C38" s="339">
        <f t="shared" si="4"/>
        <v>2204697.0617172467</v>
      </c>
      <c r="D38" s="339">
        <f t="shared" si="7"/>
        <v>2204697</v>
      </c>
      <c r="E38" s="339">
        <f t="shared" si="8"/>
        <v>653375.2944083295</v>
      </c>
      <c r="F38" s="339">
        <f t="shared" si="9"/>
        <v>2858072.2944083298</v>
      </c>
      <c r="G38" s="340">
        <v>1036000</v>
      </c>
      <c r="H38" s="340">
        <v>1168697.0617172467</v>
      </c>
      <c r="I38" s="340">
        <v>0</v>
      </c>
      <c r="J38" s="340">
        <f t="shared" si="5"/>
        <v>1036000</v>
      </c>
      <c r="K38" s="358">
        <f t="shared" si="14"/>
        <v>1168697</v>
      </c>
      <c r="L38" s="338">
        <v>653375.2944083295</v>
      </c>
      <c r="M38" s="359">
        <f t="shared" si="10"/>
        <v>1822072.2944083295</v>
      </c>
      <c r="N38" s="340">
        <f t="shared" si="11"/>
        <v>0</v>
      </c>
      <c r="O38" s="340">
        <v>0</v>
      </c>
      <c r="P38" s="340">
        <v>0</v>
      </c>
      <c r="Q38" s="340">
        <f t="shared" si="12"/>
        <v>0</v>
      </c>
      <c r="R38" s="340">
        <v>0</v>
      </c>
      <c r="S38" s="343">
        <v>0</v>
      </c>
      <c r="T38" s="338">
        <f t="shared" si="13"/>
        <v>0</v>
      </c>
    </row>
    <row r="39" spans="1:20" ht="13.5">
      <c r="A39" s="245">
        <v>9</v>
      </c>
      <c r="B39" s="338" t="s">
        <v>73</v>
      </c>
      <c r="C39" s="339">
        <f t="shared" si="4"/>
        <v>866743.1164007565</v>
      </c>
      <c r="D39" s="339">
        <f t="shared" si="7"/>
        <v>866743</v>
      </c>
      <c r="E39" s="339">
        <f t="shared" si="8"/>
        <v>90203.81841042334</v>
      </c>
      <c r="F39" s="339">
        <f t="shared" si="9"/>
        <v>956946.8184104234</v>
      </c>
      <c r="G39" s="340">
        <v>644280</v>
      </c>
      <c r="H39" s="340">
        <v>222463.11640075655</v>
      </c>
      <c r="I39" s="340">
        <v>0</v>
      </c>
      <c r="J39" s="340">
        <f t="shared" si="5"/>
        <v>644280</v>
      </c>
      <c r="K39" s="358">
        <f t="shared" si="14"/>
        <v>222463</v>
      </c>
      <c r="L39" s="338">
        <v>90203.81841042334</v>
      </c>
      <c r="M39" s="359">
        <f t="shared" si="10"/>
        <v>312666.81841042335</v>
      </c>
      <c r="N39" s="340">
        <f t="shared" si="11"/>
        <v>0</v>
      </c>
      <c r="O39" s="340">
        <v>0</v>
      </c>
      <c r="P39" s="340">
        <v>0</v>
      </c>
      <c r="Q39" s="340">
        <f t="shared" si="12"/>
        <v>0</v>
      </c>
      <c r="R39" s="340">
        <v>0</v>
      </c>
      <c r="S39" s="343">
        <v>0</v>
      </c>
      <c r="T39" s="338">
        <f t="shared" si="13"/>
        <v>0</v>
      </c>
    </row>
    <row r="40" spans="1:20" ht="13.5">
      <c r="A40" s="245">
        <v>10</v>
      </c>
      <c r="B40" s="338" t="s">
        <v>74</v>
      </c>
      <c r="C40" s="339">
        <f t="shared" si="4"/>
        <v>1103240.7111955117</v>
      </c>
      <c r="D40" s="339">
        <f t="shared" si="7"/>
        <v>1103241</v>
      </c>
      <c r="E40" s="339">
        <f t="shared" si="8"/>
        <v>224471.38797461428</v>
      </c>
      <c r="F40" s="339">
        <f t="shared" si="9"/>
        <v>1327712.3879746143</v>
      </c>
      <c r="G40" s="340">
        <v>396480</v>
      </c>
      <c r="H40" s="340">
        <v>706760.7111955117</v>
      </c>
      <c r="I40" s="340">
        <v>0</v>
      </c>
      <c r="J40" s="340">
        <f t="shared" si="5"/>
        <v>396480</v>
      </c>
      <c r="K40" s="358">
        <f t="shared" si="14"/>
        <v>706761</v>
      </c>
      <c r="L40" s="338">
        <v>224471.38797461428</v>
      </c>
      <c r="M40" s="359">
        <f t="shared" si="10"/>
        <v>931232.3879746143</v>
      </c>
      <c r="N40" s="340">
        <f t="shared" si="11"/>
        <v>0</v>
      </c>
      <c r="O40" s="340">
        <v>0</v>
      </c>
      <c r="P40" s="340">
        <v>0</v>
      </c>
      <c r="Q40" s="340">
        <f t="shared" si="12"/>
        <v>0</v>
      </c>
      <c r="R40" s="340">
        <v>0</v>
      </c>
      <c r="S40" s="343">
        <v>0</v>
      </c>
      <c r="T40" s="338">
        <f t="shared" si="13"/>
        <v>0</v>
      </c>
    </row>
    <row r="41" spans="1:20" ht="13.5">
      <c r="A41" s="245">
        <v>11</v>
      </c>
      <c r="B41" s="338" t="s">
        <v>75</v>
      </c>
      <c r="C41" s="339">
        <f t="shared" si="4"/>
        <v>436721.9805103146</v>
      </c>
      <c r="D41" s="339">
        <f t="shared" si="7"/>
        <v>436722</v>
      </c>
      <c r="E41" s="339">
        <f t="shared" si="8"/>
        <v>20000</v>
      </c>
      <c r="F41" s="339">
        <f t="shared" si="9"/>
        <v>456722</v>
      </c>
      <c r="G41" s="340">
        <v>49560</v>
      </c>
      <c r="H41" s="340">
        <v>387161.9805103146</v>
      </c>
      <c r="I41" s="340">
        <v>0</v>
      </c>
      <c r="J41" s="340">
        <f t="shared" si="5"/>
        <v>49560</v>
      </c>
      <c r="K41" s="358">
        <f t="shared" si="14"/>
        <v>387162</v>
      </c>
      <c r="L41" s="338">
        <v>20000</v>
      </c>
      <c r="M41" s="359">
        <f t="shared" si="10"/>
        <v>407162</v>
      </c>
      <c r="N41" s="340">
        <f t="shared" si="11"/>
        <v>0</v>
      </c>
      <c r="O41" s="340">
        <v>0</v>
      </c>
      <c r="P41" s="340">
        <v>0</v>
      </c>
      <c r="Q41" s="340">
        <f t="shared" si="12"/>
        <v>0</v>
      </c>
      <c r="R41" s="340">
        <v>0</v>
      </c>
      <c r="S41" s="343">
        <v>0</v>
      </c>
      <c r="T41" s="338">
        <f t="shared" si="13"/>
        <v>0</v>
      </c>
    </row>
    <row r="42" spans="1:20" ht="13.5">
      <c r="A42" s="245">
        <v>12</v>
      </c>
      <c r="B42" s="338" t="s">
        <v>76</v>
      </c>
      <c r="C42" s="339">
        <f t="shared" si="4"/>
        <v>1436111.7384070344</v>
      </c>
      <c r="D42" s="339">
        <f t="shared" si="7"/>
        <v>1436112</v>
      </c>
      <c r="E42" s="339">
        <f t="shared" si="8"/>
        <v>202783.59216028108</v>
      </c>
      <c r="F42" s="339">
        <f t="shared" si="9"/>
        <v>1638895.592160281</v>
      </c>
      <c r="G42" s="340">
        <v>743400</v>
      </c>
      <c r="H42" s="340">
        <v>692711.7384070344</v>
      </c>
      <c r="I42" s="340">
        <v>0</v>
      </c>
      <c r="J42" s="340">
        <f t="shared" si="5"/>
        <v>743400</v>
      </c>
      <c r="K42" s="358">
        <f t="shared" si="14"/>
        <v>692712</v>
      </c>
      <c r="L42" s="338">
        <v>202783.59216028108</v>
      </c>
      <c r="M42" s="359">
        <f t="shared" si="10"/>
        <v>895495.592160281</v>
      </c>
      <c r="N42" s="340">
        <f t="shared" si="11"/>
        <v>0</v>
      </c>
      <c r="O42" s="340">
        <v>0</v>
      </c>
      <c r="P42" s="340">
        <v>0</v>
      </c>
      <c r="Q42" s="340">
        <f t="shared" si="12"/>
        <v>0</v>
      </c>
      <c r="R42" s="340">
        <v>0</v>
      </c>
      <c r="S42" s="343">
        <v>0</v>
      </c>
      <c r="T42" s="338">
        <f t="shared" si="13"/>
        <v>0</v>
      </c>
    </row>
    <row r="43" spans="1:20" ht="13.5">
      <c r="A43" s="245">
        <v>13</v>
      </c>
      <c r="B43" s="338" t="s">
        <v>77</v>
      </c>
      <c r="C43" s="339">
        <f t="shared" si="4"/>
        <v>701367.8198318018</v>
      </c>
      <c r="D43" s="339">
        <f t="shared" si="7"/>
        <v>701368</v>
      </c>
      <c r="E43" s="339">
        <f t="shared" si="8"/>
        <v>155754.88446077038</v>
      </c>
      <c r="F43" s="339">
        <f t="shared" si="9"/>
        <v>857122.8844607704</v>
      </c>
      <c r="G43" s="340">
        <v>346920</v>
      </c>
      <c r="H43" s="340">
        <v>354447.8198318018</v>
      </c>
      <c r="I43" s="340">
        <v>0</v>
      </c>
      <c r="J43" s="340">
        <f t="shared" si="5"/>
        <v>346920</v>
      </c>
      <c r="K43" s="358">
        <f t="shared" si="14"/>
        <v>354448</v>
      </c>
      <c r="L43" s="338">
        <v>155754.88446077038</v>
      </c>
      <c r="M43" s="359">
        <f t="shared" si="10"/>
        <v>510202.8844607704</v>
      </c>
      <c r="N43" s="340">
        <f t="shared" si="11"/>
        <v>0</v>
      </c>
      <c r="O43" s="340">
        <v>0</v>
      </c>
      <c r="P43" s="340">
        <v>0</v>
      </c>
      <c r="Q43" s="340">
        <f t="shared" si="12"/>
        <v>0</v>
      </c>
      <c r="R43" s="340">
        <v>0</v>
      </c>
      <c r="S43" s="343">
        <v>0</v>
      </c>
      <c r="T43" s="338">
        <f t="shared" si="13"/>
        <v>0</v>
      </c>
    </row>
    <row r="44" spans="1:20" ht="13.5">
      <c r="A44" s="245">
        <v>14</v>
      </c>
      <c r="B44" s="338" t="s">
        <v>249</v>
      </c>
      <c r="C44" s="339"/>
      <c r="D44" s="339">
        <f t="shared" si="7"/>
        <v>125182</v>
      </c>
      <c r="E44" s="339">
        <f t="shared" si="8"/>
        <v>35902.73940394252</v>
      </c>
      <c r="F44" s="339">
        <f t="shared" si="9"/>
        <v>161084.7394039425</v>
      </c>
      <c r="G44" s="340">
        <v>77910</v>
      </c>
      <c r="H44" s="340"/>
      <c r="I44" s="340">
        <v>0</v>
      </c>
      <c r="J44" s="340">
        <f t="shared" si="5"/>
        <v>77910</v>
      </c>
      <c r="K44" s="358">
        <v>47272</v>
      </c>
      <c r="L44" s="338">
        <v>35902.73940394252</v>
      </c>
      <c r="M44" s="359">
        <f t="shared" si="10"/>
        <v>83174.73940394251</v>
      </c>
      <c r="N44" s="340">
        <v>0</v>
      </c>
      <c r="O44" s="340"/>
      <c r="P44" s="340">
        <v>0</v>
      </c>
      <c r="Q44" s="340">
        <f t="shared" si="12"/>
        <v>0</v>
      </c>
      <c r="R44" s="340">
        <v>0</v>
      </c>
      <c r="S44" s="343">
        <v>0</v>
      </c>
      <c r="T44" s="338">
        <f t="shared" si="13"/>
        <v>0</v>
      </c>
    </row>
    <row r="45" spans="1:20" ht="13.5">
      <c r="A45" s="245">
        <v>15</v>
      </c>
      <c r="B45" s="338" t="s">
        <v>78</v>
      </c>
      <c r="C45" s="339">
        <f t="shared" si="4"/>
        <v>462087.06059210235</v>
      </c>
      <c r="D45" s="339">
        <f t="shared" si="7"/>
        <v>462087</v>
      </c>
      <c r="E45" s="339">
        <f t="shared" si="8"/>
        <v>39205.960182696144</v>
      </c>
      <c r="F45" s="339">
        <f t="shared" si="9"/>
        <v>501292.9601826961</v>
      </c>
      <c r="G45" s="340">
        <v>346920</v>
      </c>
      <c r="H45" s="340">
        <v>115167.06059210237</v>
      </c>
      <c r="I45" s="340">
        <v>0</v>
      </c>
      <c r="J45" s="340">
        <f t="shared" si="5"/>
        <v>346920</v>
      </c>
      <c r="K45" s="358">
        <f aca="true" t="shared" si="15" ref="K45:K53">ROUND(H45,0)</f>
        <v>115167</v>
      </c>
      <c r="L45" s="338">
        <v>39205.960182696144</v>
      </c>
      <c r="M45" s="359">
        <f t="shared" si="10"/>
        <v>154372.96018269614</v>
      </c>
      <c r="N45" s="340">
        <f t="shared" si="11"/>
        <v>0</v>
      </c>
      <c r="O45" s="340">
        <v>0</v>
      </c>
      <c r="P45" s="340">
        <v>0</v>
      </c>
      <c r="Q45" s="340">
        <f t="shared" si="12"/>
        <v>0</v>
      </c>
      <c r="R45" s="340">
        <v>0</v>
      </c>
      <c r="S45" s="343">
        <v>0</v>
      </c>
      <c r="T45" s="338">
        <f t="shared" si="13"/>
        <v>0</v>
      </c>
    </row>
    <row r="46" spans="1:20" ht="13.5">
      <c r="A46" s="245">
        <v>16</v>
      </c>
      <c r="B46" s="338" t="s">
        <v>79</v>
      </c>
      <c r="C46" s="339">
        <f t="shared" si="4"/>
        <v>684090.1172788206</v>
      </c>
      <c r="D46" s="339">
        <f t="shared" si="7"/>
        <v>684090</v>
      </c>
      <c r="E46" s="339">
        <f t="shared" si="8"/>
        <v>83760.14285720295</v>
      </c>
      <c r="F46" s="339">
        <f t="shared" si="9"/>
        <v>767850.142857203</v>
      </c>
      <c r="G46" s="340">
        <v>396480</v>
      </c>
      <c r="H46" s="340">
        <v>287610.1172788206</v>
      </c>
      <c r="I46" s="340">
        <v>0</v>
      </c>
      <c r="J46" s="340">
        <f t="shared" si="5"/>
        <v>396480</v>
      </c>
      <c r="K46" s="358">
        <f t="shared" si="15"/>
        <v>287610</v>
      </c>
      <c r="L46" s="338">
        <v>83760.14285720295</v>
      </c>
      <c r="M46" s="359">
        <f t="shared" si="10"/>
        <v>371370.14285720297</v>
      </c>
      <c r="N46" s="340">
        <f t="shared" si="11"/>
        <v>0</v>
      </c>
      <c r="O46" s="340">
        <v>0</v>
      </c>
      <c r="P46" s="340">
        <v>0</v>
      </c>
      <c r="Q46" s="340">
        <f t="shared" si="12"/>
        <v>0</v>
      </c>
      <c r="R46" s="340">
        <v>0</v>
      </c>
      <c r="S46" s="343">
        <v>0</v>
      </c>
      <c r="T46" s="338">
        <f t="shared" si="13"/>
        <v>0</v>
      </c>
    </row>
    <row r="47" spans="1:20" ht="13.5">
      <c r="A47" s="245">
        <v>17</v>
      </c>
      <c r="B47" s="338" t="s">
        <v>80</v>
      </c>
      <c r="C47" s="339">
        <f t="shared" si="4"/>
        <v>603848.1650942217</v>
      </c>
      <c r="D47" s="339">
        <f t="shared" si="7"/>
        <v>603848</v>
      </c>
      <c r="E47" s="339">
        <f t="shared" si="8"/>
        <v>29924.30621392687</v>
      </c>
      <c r="F47" s="339">
        <f t="shared" si="9"/>
        <v>633772.3062139269</v>
      </c>
      <c r="G47" s="340">
        <v>396480</v>
      </c>
      <c r="H47" s="340">
        <v>207368.16509422165</v>
      </c>
      <c r="I47" s="340">
        <v>0</v>
      </c>
      <c r="J47" s="340">
        <f t="shared" si="5"/>
        <v>396480</v>
      </c>
      <c r="K47" s="358">
        <f t="shared" si="15"/>
        <v>207368</v>
      </c>
      <c r="L47" s="338">
        <v>29924.30621392687</v>
      </c>
      <c r="M47" s="359">
        <f t="shared" si="10"/>
        <v>237292.30621392687</v>
      </c>
      <c r="N47" s="340">
        <f t="shared" si="11"/>
        <v>0</v>
      </c>
      <c r="O47" s="340">
        <v>0</v>
      </c>
      <c r="P47" s="340">
        <v>0</v>
      </c>
      <c r="Q47" s="340">
        <f t="shared" si="12"/>
        <v>0</v>
      </c>
      <c r="R47" s="340">
        <v>0</v>
      </c>
      <c r="S47" s="343">
        <v>0</v>
      </c>
      <c r="T47" s="338">
        <f t="shared" si="13"/>
        <v>0</v>
      </c>
    </row>
    <row r="48" spans="1:20" ht="13.5">
      <c r="A48" s="245">
        <v>18</v>
      </c>
      <c r="B48" s="338" t="s">
        <v>81</v>
      </c>
      <c r="C48" s="339">
        <f t="shared" si="4"/>
        <v>38836794.049775414</v>
      </c>
      <c r="D48" s="339">
        <f t="shared" si="7"/>
        <v>38836794</v>
      </c>
      <c r="E48" s="339">
        <f t="shared" si="8"/>
        <v>77814.9510963926</v>
      </c>
      <c r="F48" s="339">
        <f t="shared" si="9"/>
        <v>38914608.95109639</v>
      </c>
      <c r="G48" s="340">
        <v>693840</v>
      </c>
      <c r="H48" s="340">
        <v>142954.04977541167</v>
      </c>
      <c r="I48" s="340">
        <v>0</v>
      </c>
      <c r="J48" s="340">
        <f t="shared" si="5"/>
        <v>693840</v>
      </c>
      <c r="K48" s="358">
        <f t="shared" si="15"/>
        <v>142954</v>
      </c>
      <c r="L48" s="338">
        <v>77814.9510963926</v>
      </c>
      <c r="M48" s="359">
        <f t="shared" si="10"/>
        <v>220768.9510963926</v>
      </c>
      <c r="N48" s="340">
        <f t="shared" si="11"/>
        <v>0</v>
      </c>
      <c r="O48" s="340">
        <v>0</v>
      </c>
      <c r="P48" s="340">
        <v>0</v>
      </c>
      <c r="Q48" s="340">
        <f t="shared" si="12"/>
        <v>0</v>
      </c>
      <c r="R48" s="340">
        <v>38000000</v>
      </c>
      <c r="S48" s="343">
        <v>0</v>
      </c>
      <c r="T48" s="338">
        <f t="shared" si="13"/>
        <v>38000000</v>
      </c>
    </row>
    <row r="49" spans="1:20" ht="13.5">
      <c r="A49" s="245">
        <v>19</v>
      </c>
      <c r="B49" s="338" t="s">
        <v>82</v>
      </c>
      <c r="C49" s="339">
        <f t="shared" si="4"/>
        <v>1482284.8235934577</v>
      </c>
      <c r="D49" s="339">
        <f t="shared" si="7"/>
        <v>1482285</v>
      </c>
      <c r="E49" s="339">
        <f t="shared" si="8"/>
        <v>219878.84020883736</v>
      </c>
      <c r="F49" s="339">
        <f t="shared" si="9"/>
        <v>1702163.8402088373</v>
      </c>
      <c r="G49" s="340">
        <v>991200</v>
      </c>
      <c r="H49" s="340">
        <v>491084.8235934578</v>
      </c>
      <c r="I49" s="340">
        <v>0</v>
      </c>
      <c r="J49" s="340">
        <f t="shared" si="5"/>
        <v>991200</v>
      </c>
      <c r="K49" s="358">
        <f t="shared" si="15"/>
        <v>491085</v>
      </c>
      <c r="L49" s="338">
        <v>219878.84020883736</v>
      </c>
      <c r="M49" s="359">
        <f t="shared" si="10"/>
        <v>710963.8402088373</v>
      </c>
      <c r="N49" s="340">
        <f t="shared" si="11"/>
        <v>0</v>
      </c>
      <c r="O49" s="340">
        <v>0</v>
      </c>
      <c r="P49" s="340">
        <v>0</v>
      </c>
      <c r="Q49" s="340">
        <f t="shared" si="12"/>
        <v>0</v>
      </c>
      <c r="R49" s="340">
        <v>0</v>
      </c>
      <c r="S49" s="343">
        <v>0</v>
      </c>
      <c r="T49" s="338">
        <f t="shared" si="13"/>
        <v>0</v>
      </c>
    </row>
    <row r="50" spans="1:20" ht="13.5">
      <c r="A50" s="245">
        <v>20</v>
      </c>
      <c r="B50" s="338" t="s">
        <v>83</v>
      </c>
      <c r="C50" s="339">
        <f t="shared" si="4"/>
        <v>778792.5442965567</v>
      </c>
      <c r="D50" s="339">
        <f t="shared" si="7"/>
        <v>778793</v>
      </c>
      <c r="E50" s="339">
        <f t="shared" si="8"/>
        <v>48022.30296542589</v>
      </c>
      <c r="F50" s="339">
        <f t="shared" si="9"/>
        <v>826815.3029654259</v>
      </c>
      <c r="G50" s="340">
        <v>594720</v>
      </c>
      <c r="H50" s="340">
        <v>184072.54429655673</v>
      </c>
      <c r="I50" s="340">
        <v>0</v>
      </c>
      <c r="J50" s="340">
        <f t="shared" si="5"/>
        <v>594720</v>
      </c>
      <c r="K50" s="358">
        <f t="shared" si="15"/>
        <v>184073</v>
      </c>
      <c r="L50" s="338">
        <v>48022.30296542589</v>
      </c>
      <c r="M50" s="359">
        <f t="shared" si="10"/>
        <v>232095.3029654259</v>
      </c>
      <c r="N50" s="340">
        <f t="shared" si="11"/>
        <v>0</v>
      </c>
      <c r="O50" s="340">
        <v>0</v>
      </c>
      <c r="P50" s="340">
        <v>0</v>
      </c>
      <c r="Q50" s="340">
        <f t="shared" si="12"/>
        <v>0</v>
      </c>
      <c r="R50" s="340">
        <v>0</v>
      </c>
      <c r="S50" s="343">
        <v>0</v>
      </c>
      <c r="T50" s="338">
        <f t="shared" si="13"/>
        <v>0</v>
      </c>
    </row>
    <row r="51" spans="1:20" ht="13.5">
      <c r="A51" s="245">
        <v>21</v>
      </c>
      <c r="B51" s="338" t="s">
        <v>84</v>
      </c>
      <c r="C51" s="339">
        <f t="shared" si="4"/>
        <v>227096.0387230317</v>
      </c>
      <c r="D51" s="339">
        <f t="shared" si="7"/>
        <v>227096</v>
      </c>
      <c r="E51" s="339">
        <f t="shared" si="8"/>
        <v>38473.75404332703</v>
      </c>
      <c r="F51" s="339">
        <f t="shared" si="9"/>
        <v>265569.75404332706</v>
      </c>
      <c r="G51" s="340">
        <v>148680</v>
      </c>
      <c r="H51" s="340">
        <v>78416.03872303171</v>
      </c>
      <c r="I51" s="340">
        <v>0</v>
      </c>
      <c r="J51" s="340">
        <f t="shared" si="5"/>
        <v>148680</v>
      </c>
      <c r="K51" s="358">
        <f t="shared" si="15"/>
        <v>78416</v>
      </c>
      <c r="L51" s="338">
        <v>38473.75404332703</v>
      </c>
      <c r="M51" s="359">
        <f t="shared" si="10"/>
        <v>116889.75404332703</v>
      </c>
      <c r="N51" s="340">
        <f t="shared" si="11"/>
        <v>0</v>
      </c>
      <c r="O51" s="340">
        <v>0</v>
      </c>
      <c r="P51" s="340">
        <v>0</v>
      </c>
      <c r="Q51" s="340">
        <f t="shared" si="12"/>
        <v>0</v>
      </c>
      <c r="R51" s="340">
        <v>0</v>
      </c>
      <c r="S51" s="343">
        <v>0</v>
      </c>
      <c r="T51" s="338">
        <f t="shared" si="13"/>
        <v>0</v>
      </c>
    </row>
    <row r="52" spans="1:20" ht="13.5">
      <c r="A52" s="245">
        <v>22</v>
      </c>
      <c r="B52" s="338" t="s">
        <v>85</v>
      </c>
      <c r="C52" s="339">
        <f t="shared" si="4"/>
        <v>558748.6794952578</v>
      </c>
      <c r="D52" s="339">
        <f t="shared" si="7"/>
        <v>558749</v>
      </c>
      <c r="E52" s="339">
        <f t="shared" si="8"/>
        <v>29753.96969781271</v>
      </c>
      <c r="F52" s="339">
        <f t="shared" si="9"/>
        <v>588502.9696978127</v>
      </c>
      <c r="G52" s="340">
        <v>99120</v>
      </c>
      <c r="H52" s="340">
        <v>459628.6794952578</v>
      </c>
      <c r="I52" s="340">
        <v>0</v>
      </c>
      <c r="J52" s="340">
        <f t="shared" si="5"/>
        <v>99120</v>
      </c>
      <c r="K52" s="358">
        <f t="shared" si="15"/>
        <v>459629</v>
      </c>
      <c r="L52" s="338">
        <v>29753.96969781271</v>
      </c>
      <c r="M52" s="359">
        <f t="shared" si="10"/>
        <v>489382.9696978127</v>
      </c>
      <c r="N52" s="340">
        <f t="shared" si="11"/>
        <v>0</v>
      </c>
      <c r="O52" s="340">
        <v>0</v>
      </c>
      <c r="P52" s="340">
        <v>0</v>
      </c>
      <c r="Q52" s="340">
        <f t="shared" si="12"/>
        <v>0</v>
      </c>
      <c r="R52" s="340">
        <v>0</v>
      </c>
      <c r="S52" s="343">
        <v>0</v>
      </c>
      <c r="T52" s="338">
        <f t="shared" si="13"/>
        <v>0</v>
      </c>
    </row>
    <row r="53" spans="1:20" ht="13.5">
      <c r="A53" s="245">
        <v>23</v>
      </c>
      <c r="B53" s="338" t="s">
        <v>86</v>
      </c>
      <c r="C53" s="339">
        <f t="shared" si="4"/>
        <v>456749.74628683407</v>
      </c>
      <c r="D53" s="339">
        <f t="shared" si="7"/>
        <v>456750</v>
      </c>
      <c r="E53" s="339">
        <f t="shared" si="8"/>
        <v>67361.72601093187</v>
      </c>
      <c r="F53" s="339">
        <f t="shared" si="9"/>
        <v>524111.7260109319</v>
      </c>
      <c r="G53" s="340">
        <v>99120</v>
      </c>
      <c r="H53" s="340">
        <v>357629.74628683407</v>
      </c>
      <c r="I53" s="340">
        <v>0</v>
      </c>
      <c r="J53" s="340">
        <f t="shared" si="5"/>
        <v>99120</v>
      </c>
      <c r="K53" s="358">
        <f t="shared" si="15"/>
        <v>357630</v>
      </c>
      <c r="L53" s="338">
        <v>67361.72601093187</v>
      </c>
      <c r="M53" s="359">
        <f t="shared" si="10"/>
        <v>424991.7260109319</v>
      </c>
      <c r="N53" s="340">
        <f t="shared" si="11"/>
        <v>0</v>
      </c>
      <c r="O53" s="340">
        <v>0</v>
      </c>
      <c r="P53" s="340">
        <v>0</v>
      </c>
      <c r="Q53" s="340">
        <f t="shared" si="12"/>
        <v>0</v>
      </c>
      <c r="R53" s="340">
        <v>0</v>
      </c>
      <c r="S53" s="343">
        <v>0</v>
      </c>
      <c r="T53" s="338">
        <f t="shared" si="13"/>
        <v>0</v>
      </c>
    </row>
    <row r="54" spans="1:20" ht="13.5">
      <c r="A54" s="245">
        <v>24</v>
      </c>
      <c r="B54" s="338" t="s">
        <v>248</v>
      </c>
      <c r="C54" s="339"/>
      <c r="D54" s="339">
        <f t="shared" si="7"/>
        <v>0</v>
      </c>
      <c r="E54" s="339">
        <f t="shared" si="8"/>
        <v>31143.020972451937</v>
      </c>
      <c r="F54" s="339">
        <f t="shared" si="9"/>
        <v>31143.020972451937</v>
      </c>
      <c r="G54" s="340">
        <v>0</v>
      </c>
      <c r="H54" s="340"/>
      <c r="I54" s="340">
        <v>0</v>
      </c>
      <c r="J54" s="340">
        <f t="shared" si="5"/>
        <v>0</v>
      </c>
      <c r="K54" s="358">
        <v>0</v>
      </c>
      <c r="L54" s="338">
        <v>31143.020972451937</v>
      </c>
      <c r="M54" s="359">
        <f t="shared" si="10"/>
        <v>31143.020972451937</v>
      </c>
      <c r="N54" s="340">
        <v>0</v>
      </c>
      <c r="O54" s="340"/>
      <c r="P54" s="340">
        <v>0</v>
      </c>
      <c r="Q54" s="340">
        <f t="shared" si="12"/>
        <v>0</v>
      </c>
      <c r="R54" s="340">
        <v>0</v>
      </c>
      <c r="S54" s="343">
        <v>0</v>
      </c>
      <c r="T54" s="338">
        <f t="shared" si="13"/>
        <v>0</v>
      </c>
    </row>
    <row r="55" spans="1:20" ht="13.5">
      <c r="A55" s="245">
        <v>25</v>
      </c>
      <c r="B55" s="338" t="s">
        <v>87</v>
      </c>
      <c r="C55" s="339">
        <f t="shared" si="4"/>
        <v>378222.81690745766</v>
      </c>
      <c r="D55" s="339">
        <f t="shared" si="7"/>
        <v>378223</v>
      </c>
      <c r="E55" s="339">
        <f t="shared" si="8"/>
        <v>0</v>
      </c>
      <c r="F55" s="339">
        <f t="shared" si="9"/>
        <v>378223</v>
      </c>
      <c r="G55" s="340">
        <v>198240</v>
      </c>
      <c r="H55" s="340">
        <v>179982.81690745763</v>
      </c>
      <c r="I55" s="340">
        <v>0</v>
      </c>
      <c r="J55" s="340">
        <f t="shared" si="5"/>
        <v>198240</v>
      </c>
      <c r="K55" s="358">
        <f aca="true" t="shared" si="16" ref="K55:K82">ROUND(H55,0)</f>
        <v>179983</v>
      </c>
      <c r="L55" s="338">
        <v>0</v>
      </c>
      <c r="M55" s="359">
        <f t="shared" si="10"/>
        <v>179983</v>
      </c>
      <c r="N55" s="340">
        <f t="shared" si="11"/>
        <v>0</v>
      </c>
      <c r="O55" s="340">
        <v>0</v>
      </c>
      <c r="P55" s="340">
        <v>0</v>
      </c>
      <c r="Q55" s="340">
        <f t="shared" si="12"/>
        <v>0</v>
      </c>
      <c r="R55" s="340">
        <v>0</v>
      </c>
      <c r="S55" s="343">
        <v>0</v>
      </c>
      <c r="T55" s="338">
        <f t="shared" si="13"/>
        <v>0</v>
      </c>
    </row>
    <row r="56" spans="1:20" ht="13.5">
      <c r="A56" s="245">
        <v>26</v>
      </c>
      <c r="B56" s="338" t="s">
        <v>88</v>
      </c>
      <c r="C56" s="339">
        <f t="shared" si="4"/>
        <v>721196.4015106458</v>
      </c>
      <c r="D56" s="339">
        <f t="shared" si="7"/>
        <v>721196</v>
      </c>
      <c r="E56" s="339">
        <f t="shared" si="8"/>
        <v>35995.306116739914</v>
      </c>
      <c r="F56" s="339">
        <f t="shared" si="9"/>
        <v>757191.30611674</v>
      </c>
      <c r="G56" s="340">
        <v>545160</v>
      </c>
      <c r="H56" s="340">
        <v>176036.40151064572</v>
      </c>
      <c r="I56" s="340">
        <v>0</v>
      </c>
      <c r="J56" s="340">
        <f t="shared" si="5"/>
        <v>545160</v>
      </c>
      <c r="K56" s="358">
        <f t="shared" si="16"/>
        <v>176036</v>
      </c>
      <c r="L56" s="338">
        <v>35995.306116739914</v>
      </c>
      <c r="M56" s="359">
        <f t="shared" si="10"/>
        <v>212031.30611673993</v>
      </c>
      <c r="N56" s="340">
        <f t="shared" si="11"/>
        <v>0</v>
      </c>
      <c r="O56" s="340">
        <v>0</v>
      </c>
      <c r="P56" s="340">
        <v>0</v>
      </c>
      <c r="Q56" s="340">
        <f t="shared" si="12"/>
        <v>0</v>
      </c>
      <c r="R56" s="340">
        <v>0</v>
      </c>
      <c r="S56" s="343">
        <v>0</v>
      </c>
      <c r="T56" s="338">
        <f t="shared" si="13"/>
        <v>0</v>
      </c>
    </row>
    <row r="57" spans="1:20" ht="13.5">
      <c r="A57" s="245">
        <v>27</v>
      </c>
      <c r="B57" s="338" t="s">
        <v>89</v>
      </c>
      <c r="C57" s="339">
        <f t="shared" si="4"/>
        <v>241142.30045737186</v>
      </c>
      <c r="D57" s="339">
        <f t="shared" si="7"/>
        <v>241142</v>
      </c>
      <c r="E57" s="339">
        <f t="shared" si="8"/>
        <v>20000</v>
      </c>
      <c r="F57" s="339">
        <f t="shared" si="9"/>
        <v>261142</v>
      </c>
      <c r="G57" s="340">
        <v>148680</v>
      </c>
      <c r="H57" s="340">
        <v>92462.30045737188</v>
      </c>
      <c r="I57" s="340">
        <v>0</v>
      </c>
      <c r="J57" s="340">
        <f t="shared" si="5"/>
        <v>148680</v>
      </c>
      <c r="K57" s="358">
        <f t="shared" si="16"/>
        <v>92462</v>
      </c>
      <c r="L57" s="338">
        <v>20000</v>
      </c>
      <c r="M57" s="359">
        <f t="shared" si="10"/>
        <v>112462</v>
      </c>
      <c r="N57" s="340">
        <f t="shared" si="11"/>
        <v>0</v>
      </c>
      <c r="O57" s="340">
        <v>0</v>
      </c>
      <c r="P57" s="340">
        <v>0</v>
      </c>
      <c r="Q57" s="340">
        <f t="shared" si="12"/>
        <v>0</v>
      </c>
      <c r="R57" s="340">
        <v>0</v>
      </c>
      <c r="S57" s="343">
        <v>0</v>
      </c>
      <c r="T57" s="338">
        <f t="shared" si="13"/>
        <v>0</v>
      </c>
    </row>
    <row r="58" spans="1:20" ht="13.5">
      <c r="A58" s="245">
        <v>28</v>
      </c>
      <c r="B58" s="338" t="s">
        <v>90</v>
      </c>
      <c r="C58" s="339">
        <f t="shared" si="4"/>
        <v>1124609.9581936034</v>
      </c>
      <c r="D58" s="339">
        <f t="shared" si="7"/>
        <v>1124610</v>
      </c>
      <c r="E58" s="339">
        <f t="shared" si="8"/>
        <v>116684.9870224612</v>
      </c>
      <c r="F58" s="339">
        <f t="shared" si="9"/>
        <v>1241294.9870224611</v>
      </c>
      <c r="G58" s="340">
        <v>892080</v>
      </c>
      <c r="H58" s="340">
        <v>232529.95819360332</v>
      </c>
      <c r="I58" s="340">
        <v>0</v>
      </c>
      <c r="J58" s="340">
        <f t="shared" si="5"/>
        <v>892080</v>
      </c>
      <c r="K58" s="358">
        <f t="shared" si="16"/>
        <v>232530</v>
      </c>
      <c r="L58" s="338">
        <v>116684.9870224612</v>
      </c>
      <c r="M58" s="359">
        <f t="shared" si="10"/>
        <v>349214.9870224612</v>
      </c>
      <c r="N58" s="340">
        <f t="shared" si="11"/>
        <v>0</v>
      </c>
      <c r="O58" s="340">
        <v>0</v>
      </c>
      <c r="P58" s="340">
        <v>0</v>
      </c>
      <c r="Q58" s="340">
        <f t="shared" si="12"/>
        <v>0</v>
      </c>
      <c r="R58" s="340">
        <v>0</v>
      </c>
      <c r="S58" s="343">
        <v>0</v>
      </c>
      <c r="T58" s="338">
        <f t="shared" si="13"/>
        <v>0</v>
      </c>
    </row>
    <row r="59" spans="1:20" ht="13.5">
      <c r="A59" s="245">
        <v>29</v>
      </c>
      <c r="B59" s="338" t="s">
        <v>91</v>
      </c>
      <c r="C59" s="339">
        <f t="shared" si="4"/>
        <v>463513.0292345282</v>
      </c>
      <c r="D59" s="339">
        <f t="shared" si="7"/>
        <v>463513</v>
      </c>
      <c r="E59" s="339">
        <f t="shared" si="8"/>
        <v>20000</v>
      </c>
      <c r="F59" s="339">
        <f t="shared" si="9"/>
        <v>483513</v>
      </c>
      <c r="G59" s="340">
        <v>346920</v>
      </c>
      <c r="H59" s="340">
        <v>116593.02923452816</v>
      </c>
      <c r="I59" s="340">
        <v>0</v>
      </c>
      <c r="J59" s="340">
        <f t="shared" si="5"/>
        <v>346920</v>
      </c>
      <c r="K59" s="358">
        <f t="shared" si="16"/>
        <v>116593</v>
      </c>
      <c r="L59" s="338">
        <v>20000</v>
      </c>
      <c r="M59" s="359">
        <f t="shared" si="10"/>
        <v>136593</v>
      </c>
      <c r="N59" s="340">
        <f t="shared" si="11"/>
        <v>0</v>
      </c>
      <c r="O59" s="340">
        <v>0</v>
      </c>
      <c r="P59" s="340">
        <v>0</v>
      </c>
      <c r="Q59" s="340">
        <f t="shared" si="12"/>
        <v>0</v>
      </c>
      <c r="R59" s="340">
        <v>0</v>
      </c>
      <c r="S59" s="343">
        <v>0</v>
      </c>
      <c r="T59" s="338">
        <f t="shared" si="13"/>
        <v>0</v>
      </c>
    </row>
    <row r="60" spans="1:20" ht="13.5">
      <c r="A60" s="245">
        <v>30</v>
      </c>
      <c r="B60" s="338" t="s">
        <v>92</v>
      </c>
      <c r="C60" s="339">
        <f t="shared" si="4"/>
        <v>613010.4193468813</v>
      </c>
      <c r="D60" s="339">
        <f t="shared" si="7"/>
        <v>613010</v>
      </c>
      <c r="E60" s="339">
        <f t="shared" si="8"/>
        <v>62321.2792363182</v>
      </c>
      <c r="F60" s="339">
        <f t="shared" si="9"/>
        <v>675331.2792363182</v>
      </c>
      <c r="G60" s="340">
        <v>446040</v>
      </c>
      <c r="H60" s="340">
        <v>166970.4193468814</v>
      </c>
      <c r="I60" s="340">
        <v>0</v>
      </c>
      <c r="J60" s="340">
        <f t="shared" si="5"/>
        <v>446040</v>
      </c>
      <c r="K60" s="358">
        <f t="shared" si="16"/>
        <v>166970</v>
      </c>
      <c r="L60" s="338">
        <v>62321.2792363182</v>
      </c>
      <c r="M60" s="359">
        <f t="shared" si="10"/>
        <v>229291.2792363182</v>
      </c>
      <c r="N60" s="340">
        <f t="shared" si="11"/>
        <v>0</v>
      </c>
      <c r="O60" s="340">
        <v>0</v>
      </c>
      <c r="P60" s="340">
        <v>0</v>
      </c>
      <c r="Q60" s="340">
        <f t="shared" si="12"/>
        <v>0</v>
      </c>
      <c r="R60" s="340">
        <v>0</v>
      </c>
      <c r="S60" s="343">
        <v>0</v>
      </c>
      <c r="T60" s="338">
        <f t="shared" si="13"/>
        <v>0</v>
      </c>
    </row>
    <row r="61" spans="1:20" ht="13.5">
      <c r="A61" s="245">
        <v>31</v>
      </c>
      <c r="B61" s="338" t="s">
        <v>93</v>
      </c>
      <c r="C61" s="339">
        <f t="shared" si="4"/>
        <v>1132539.7666885755</v>
      </c>
      <c r="D61" s="339">
        <f t="shared" si="7"/>
        <v>1132540</v>
      </c>
      <c r="E61" s="339">
        <f t="shared" si="8"/>
        <v>123051.0992408692</v>
      </c>
      <c r="F61" s="339">
        <f t="shared" si="9"/>
        <v>1255591.0992408693</v>
      </c>
      <c r="G61" s="340">
        <v>693840</v>
      </c>
      <c r="H61" s="340">
        <v>438699.7666885754</v>
      </c>
      <c r="I61" s="340">
        <v>0</v>
      </c>
      <c r="J61" s="340">
        <f t="shared" si="5"/>
        <v>693840</v>
      </c>
      <c r="K61" s="358">
        <f t="shared" si="16"/>
        <v>438700</v>
      </c>
      <c r="L61" s="338">
        <v>123051.0992408692</v>
      </c>
      <c r="M61" s="359">
        <f t="shared" si="10"/>
        <v>561751.0992408692</v>
      </c>
      <c r="N61" s="340">
        <f t="shared" si="11"/>
        <v>0</v>
      </c>
      <c r="O61" s="340">
        <v>0</v>
      </c>
      <c r="P61" s="340">
        <v>0</v>
      </c>
      <c r="Q61" s="340">
        <f t="shared" si="12"/>
        <v>0</v>
      </c>
      <c r="R61" s="340">
        <v>0</v>
      </c>
      <c r="S61" s="343">
        <v>0</v>
      </c>
      <c r="T61" s="338">
        <f t="shared" si="13"/>
        <v>0</v>
      </c>
    </row>
    <row r="62" spans="1:20" ht="13.5">
      <c r="A62" s="245">
        <v>32</v>
      </c>
      <c r="B62" s="338" t="s">
        <v>94</v>
      </c>
      <c r="C62" s="339">
        <f t="shared" si="4"/>
        <v>768177.8626730245</v>
      </c>
      <c r="D62" s="339">
        <f t="shared" si="7"/>
        <v>768178</v>
      </c>
      <c r="E62" s="339">
        <f t="shared" si="8"/>
        <v>79726.57415561964</v>
      </c>
      <c r="F62" s="339">
        <f t="shared" si="9"/>
        <v>847904.5741556196</v>
      </c>
      <c r="G62" s="340">
        <v>545160</v>
      </c>
      <c r="H62" s="340">
        <v>223017.86267302456</v>
      </c>
      <c r="I62" s="340">
        <v>0</v>
      </c>
      <c r="J62" s="340">
        <f t="shared" si="5"/>
        <v>545160</v>
      </c>
      <c r="K62" s="358">
        <f t="shared" si="16"/>
        <v>223018</v>
      </c>
      <c r="L62" s="338">
        <v>79726.57415561964</v>
      </c>
      <c r="M62" s="359">
        <f t="shared" si="10"/>
        <v>302744.57415561966</v>
      </c>
      <c r="N62" s="340">
        <f t="shared" si="11"/>
        <v>0</v>
      </c>
      <c r="O62" s="340">
        <v>0</v>
      </c>
      <c r="P62" s="340">
        <v>0</v>
      </c>
      <c r="Q62" s="340">
        <f t="shared" si="12"/>
        <v>0</v>
      </c>
      <c r="R62" s="340">
        <v>0</v>
      </c>
      <c r="S62" s="343">
        <v>0</v>
      </c>
      <c r="T62" s="338">
        <f t="shared" si="13"/>
        <v>0</v>
      </c>
    </row>
    <row r="63" spans="1:20" ht="13.5">
      <c r="A63" s="245">
        <v>33</v>
      </c>
      <c r="B63" s="338" t="s">
        <v>95</v>
      </c>
      <c r="C63" s="339">
        <f t="shared" si="4"/>
        <v>26650389.53525839</v>
      </c>
      <c r="D63" s="339">
        <f t="shared" si="7"/>
        <v>26650390</v>
      </c>
      <c r="E63" s="339">
        <f t="shared" si="8"/>
        <v>115753.26348502544</v>
      </c>
      <c r="F63" s="339">
        <f t="shared" si="9"/>
        <v>26766143.263485026</v>
      </c>
      <c r="G63" s="340">
        <v>247800</v>
      </c>
      <c r="H63" s="340">
        <v>402589.5352583895</v>
      </c>
      <c r="I63" s="340">
        <v>0</v>
      </c>
      <c r="J63" s="340">
        <f t="shared" si="5"/>
        <v>247800</v>
      </c>
      <c r="K63" s="358">
        <f t="shared" si="16"/>
        <v>402590</v>
      </c>
      <c r="L63" s="338">
        <v>115753.26348502544</v>
      </c>
      <c r="M63" s="359">
        <f t="shared" si="10"/>
        <v>518343.26348502544</v>
      </c>
      <c r="N63" s="340">
        <f t="shared" si="11"/>
        <v>0</v>
      </c>
      <c r="O63" s="340">
        <v>0</v>
      </c>
      <c r="P63" s="340">
        <v>0</v>
      </c>
      <c r="Q63" s="340">
        <f t="shared" si="12"/>
        <v>0</v>
      </c>
      <c r="R63" s="340">
        <v>26000000</v>
      </c>
      <c r="S63" s="343">
        <v>0</v>
      </c>
      <c r="T63" s="338">
        <f t="shared" si="13"/>
        <v>26000000</v>
      </c>
    </row>
    <row r="64" spans="1:20" ht="13.5">
      <c r="A64" s="245">
        <v>34</v>
      </c>
      <c r="B64" s="338" t="s">
        <v>96</v>
      </c>
      <c r="C64" s="339">
        <f t="shared" si="4"/>
        <v>1118037.8752817123</v>
      </c>
      <c r="D64" s="339">
        <f t="shared" si="7"/>
        <v>1118038</v>
      </c>
      <c r="E64" s="339">
        <f t="shared" si="8"/>
        <v>198959.3825221399</v>
      </c>
      <c r="F64" s="339">
        <f t="shared" si="9"/>
        <v>1316997.38252214</v>
      </c>
      <c r="G64" s="340">
        <v>743400</v>
      </c>
      <c r="H64" s="340">
        <v>374637.8752817122</v>
      </c>
      <c r="I64" s="340">
        <v>0</v>
      </c>
      <c r="J64" s="340">
        <f t="shared" si="5"/>
        <v>743400</v>
      </c>
      <c r="K64" s="358">
        <f t="shared" si="16"/>
        <v>374638</v>
      </c>
      <c r="L64" s="338">
        <v>198959.3825221399</v>
      </c>
      <c r="M64" s="359">
        <f t="shared" si="10"/>
        <v>573597.3825221399</v>
      </c>
      <c r="N64" s="340">
        <f t="shared" si="11"/>
        <v>0</v>
      </c>
      <c r="O64" s="340">
        <v>0</v>
      </c>
      <c r="P64" s="340">
        <v>0</v>
      </c>
      <c r="Q64" s="340">
        <f t="shared" si="12"/>
        <v>0</v>
      </c>
      <c r="R64" s="340">
        <v>0</v>
      </c>
      <c r="S64" s="343">
        <v>0</v>
      </c>
      <c r="T64" s="338">
        <f t="shared" si="13"/>
        <v>0</v>
      </c>
    </row>
    <row r="65" spans="1:20" ht="13.5">
      <c r="A65" s="245">
        <v>35</v>
      </c>
      <c r="B65" s="338" t="s">
        <v>97</v>
      </c>
      <c r="C65" s="339">
        <f t="shared" si="4"/>
        <v>1021588.4034600339</v>
      </c>
      <c r="D65" s="339">
        <f t="shared" si="7"/>
        <v>1021588</v>
      </c>
      <c r="E65" s="339">
        <f t="shared" si="8"/>
        <v>216846.8502220053</v>
      </c>
      <c r="F65" s="339">
        <f t="shared" si="9"/>
        <v>1238434.8502220053</v>
      </c>
      <c r="G65" s="340">
        <v>346920</v>
      </c>
      <c r="H65" s="340">
        <v>674668.4034600339</v>
      </c>
      <c r="I65" s="340">
        <v>0</v>
      </c>
      <c r="J65" s="340">
        <f t="shared" si="5"/>
        <v>346920</v>
      </c>
      <c r="K65" s="358">
        <f t="shared" si="16"/>
        <v>674668</v>
      </c>
      <c r="L65" s="338">
        <v>216846.8502220053</v>
      </c>
      <c r="M65" s="359">
        <f t="shared" si="10"/>
        <v>891514.8502220053</v>
      </c>
      <c r="N65" s="340">
        <f t="shared" si="11"/>
        <v>0</v>
      </c>
      <c r="O65" s="340">
        <v>0</v>
      </c>
      <c r="P65" s="340">
        <v>0</v>
      </c>
      <c r="Q65" s="340">
        <f t="shared" si="12"/>
        <v>0</v>
      </c>
      <c r="R65" s="340">
        <v>0</v>
      </c>
      <c r="S65" s="343">
        <v>0</v>
      </c>
      <c r="T65" s="338">
        <f t="shared" si="13"/>
        <v>0</v>
      </c>
    </row>
    <row r="66" spans="1:20" ht="13.5">
      <c r="A66" s="245">
        <v>36</v>
      </c>
      <c r="B66" s="338" t="s">
        <v>98</v>
      </c>
      <c r="C66" s="339">
        <f t="shared" si="4"/>
        <v>952372.571282536</v>
      </c>
      <c r="D66" s="339">
        <f t="shared" si="7"/>
        <v>952373</v>
      </c>
      <c r="E66" s="339">
        <f t="shared" si="8"/>
        <v>85128.82257274327</v>
      </c>
      <c r="F66" s="339">
        <f t="shared" si="9"/>
        <v>1037501.8225727433</v>
      </c>
      <c r="G66" s="340">
        <v>495600</v>
      </c>
      <c r="H66" s="340">
        <v>456772.571282536</v>
      </c>
      <c r="I66" s="340">
        <v>0</v>
      </c>
      <c r="J66" s="340">
        <f t="shared" si="5"/>
        <v>495600</v>
      </c>
      <c r="K66" s="358">
        <f t="shared" si="16"/>
        <v>456773</v>
      </c>
      <c r="L66" s="338">
        <v>85128.82257274327</v>
      </c>
      <c r="M66" s="359">
        <f t="shared" si="10"/>
        <v>541901.8225727433</v>
      </c>
      <c r="N66" s="340">
        <f t="shared" si="11"/>
        <v>0</v>
      </c>
      <c r="O66" s="340">
        <v>0</v>
      </c>
      <c r="P66" s="340">
        <v>0</v>
      </c>
      <c r="Q66" s="340">
        <f t="shared" si="12"/>
        <v>0</v>
      </c>
      <c r="R66" s="340">
        <v>0</v>
      </c>
      <c r="S66" s="343">
        <v>0</v>
      </c>
      <c r="T66" s="338">
        <f t="shared" si="13"/>
        <v>0</v>
      </c>
    </row>
    <row r="67" spans="1:20" ht="13.5">
      <c r="A67" s="245">
        <v>37</v>
      </c>
      <c r="B67" s="338" t="s">
        <v>99</v>
      </c>
      <c r="C67" s="339">
        <f t="shared" si="4"/>
        <v>639872.9764018904</v>
      </c>
      <c r="D67" s="339">
        <f t="shared" si="7"/>
        <v>639873</v>
      </c>
      <c r="E67" s="339">
        <f t="shared" si="8"/>
        <v>48802.61626631573</v>
      </c>
      <c r="F67" s="339">
        <f t="shared" si="9"/>
        <v>688675.6162663158</v>
      </c>
      <c r="G67" s="340">
        <v>446040</v>
      </c>
      <c r="H67" s="340">
        <v>193832.9764018904</v>
      </c>
      <c r="I67" s="340">
        <v>0</v>
      </c>
      <c r="J67" s="340">
        <f t="shared" si="5"/>
        <v>446040</v>
      </c>
      <c r="K67" s="358">
        <f t="shared" si="16"/>
        <v>193833</v>
      </c>
      <c r="L67" s="338">
        <v>48802.61626631573</v>
      </c>
      <c r="M67" s="359">
        <f t="shared" si="10"/>
        <v>242635.61626631574</v>
      </c>
      <c r="N67" s="340">
        <f t="shared" si="11"/>
        <v>0</v>
      </c>
      <c r="O67" s="340">
        <v>0</v>
      </c>
      <c r="P67" s="340">
        <v>0</v>
      </c>
      <c r="Q67" s="340">
        <f t="shared" si="12"/>
        <v>0</v>
      </c>
      <c r="R67" s="340">
        <v>0</v>
      </c>
      <c r="S67" s="343">
        <v>0</v>
      </c>
      <c r="T67" s="338">
        <f t="shared" si="13"/>
        <v>0</v>
      </c>
    </row>
    <row r="68" spans="1:20" ht="13.5">
      <c r="A68" s="245">
        <v>38</v>
      </c>
      <c r="B68" s="338" t="s">
        <v>100</v>
      </c>
      <c r="C68" s="339">
        <f t="shared" si="4"/>
        <v>685049.4938494829</v>
      </c>
      <c r="D68" s="339">
        <f t="shared" si="7"/>
        <v>685049</v>
      </c>
      <c r="E68" s="339">
        <f t="shared" si="8"/>
        <v>66169.09510679358</v>
      </c>
      <c r="F68" s="339">
        <f t="shared" si="9"/>
        <v>751218.0951067936</v>
      </c>
      <c r="G68" s="340">
        <v>346920</v>
      </c>
      <c r="H68" s="340">
        <v>338129.4938494828</v>
      </c>
      <c r="I68" s="340">
        <v>0</v>
      </c>
      <c r="J68" s="340">
        <f t="shared" si="5"/>
        <v>346920</v>
      </c>
      <c r="K68" s="358">
        <f t="shared" si="16"/>
        <v>338129</v>
      </c>
      <c r="L68" s="338">
        <v>66169.09510679358</v>
      </c>
      <c r="M68" s="359">
        <f t="shared" si="10"/>
        <v>404298.09510679357</v>
      </c>
      <c r="N68" s="340">
        <f t="shared" si="11"/>
        <v>0</v>
      </c>
      <c r="O68" s="340">
        <v>0</v>
      </c>
      <c r="P68" s="340">
        <v>0</v>
      </c>
      <c r="Q68" s="340">
        <f t="shared" si="12"/>
        <v>0</v>
      </c>
      <c r="R68" s="340">
        <v>0</v>
      </c>
      <c r="S68" s="343">
        <v>0</v>
      </c>
      <c r="T68" s="338">
        <f t="shared" si="13"/>
        <v>0</v>
      </c>
    </row>
    <row r="69" spans="1:20" ht="13.5">
      <c r="A69" s="245">
        <v>39</v>
      </c>
      <c r="B69" s="338" t="s">
        <v>101</v>
      </c>
      <c r="C69" s="339">
        <f t="shared" si="4"/>
        <v>535882.2628324218</v>
      </c>
      <c r="D69" s="339">
        <f t="shared" si="7"/>
        <v>535882</v>
      </c>
      <c r="E69" s="339">
        <f t="shared" si="8"/>
        <v>68000.2642721469</v>
      </c>
      <c r="F69" s="339">
        <f t="shared" si="9"/>
        <v>603882.2642721469</v>
      </c>
      <c r="G69" s="340">
        <v>247800</v>
      </c>
      <c r="H69" s="340">
        <v>288082.26283242175</v>
      </c>
      <c r="I69" s="340">
        <v>0</v>
      </c>
      <c r="J69" s="340">
        <f t="shared" si="5"/>
        <v>247800</v>
      </c>
      <c r="K69" s="358">
        <f t="shared" si="16"/>
        <v>288082</v>
      </c>
      <c r="L69" s="338">
        <v>68000.2642721469</v>
      </c>
      <c r="M69" s="359">
        <f t="shared" si="10"/>
        <v>356082.2642721469</v>
      </c>
      <c r="N69" s="340">
        <f t="shared" si="11"/>
        <v>0</v>
      </c>
      <c r="O69" s="340">
        <v>0</v>
      </c>
      <c r="P69" s="340">
        <v>0</v>
      </c>
      <c r="Q69" s="340">
        <f t="shared" si="12"/>
        <v>0</v>
      </c>
      <c r="R69" s="340">
        <v>0</v>
      </c>
      <c r="S69" s="343">
        <v>0</v>
      </c>
      <c r="T69" s="338">
        <f t="shared" si="13"/>
        <v>0</v>
      </c>
    </row>
    <row r="70" spans="1:20" ht="13.5">
      <c r="A70" s="245">
        <v>40</v>
      </c>
      <c r="B70" s="338" t="s">
        <v>102</v>
      </c>
      <c r="C70" s="339">
        <f t="shared" si="4"/>
        <v>736702.8370010455</v>
      </c>
      <c r="D70" s="339">
        <f t="shared" si="7"/>
        <v>736703</v>
      </c>
      <c r="E70" s="339">
        <f t="shared" si="8"/>
        <v>92240.69902897472</v>
      </c>
      <c r="F70" s="339">
        <f t="shared" si="9"/>
        <v>828943.6990289747</v>
      </c>
      <c r="G70" s="340">
        <v>446040</v>
      </c>
      <c r="H70" s="340">
        <v>290662.8370010454</v>
      </c>
      <c r="I70" s="340">
        <v>0</v>
      </c>
      <c r="J70" s="340">
        <f t="shared" si="5"/>
        <v>446040</v>
      </c>
      <c r="K70" s="358">
        <f t="shared" si="16"/>
        <v>290663</v>
      </c>
      <c r="L70" s="338">
        <v>92240.69902897472</v>
      </c>
      <c r="M70" s="359">
        <f t="shared" si="10"/>
        <v>382903.69902897475</v>
      </c>
      <c r="N70" s="340">
        <f t="shared" si="11"/>
        <v>0</v>
      </c>
      <c r="O70" s="340">
        <v>0</v>
      </c>
      <c r="P70" s="340">
        <v>0</v>
      </c>
      <c r="Q70" s="340">
        <f t="shared" si="12"/>
        <v>0</v>
      </c>
      <c r="R70" s="340">
        <v>0</v>
      </c>
      <c r="S70" s="343">
        <v>0</v>
      </c>
      <c r="T70" s="338">
        <f t="shared" si="13"/>
        <v>0</v>
      </c>
    </row>
    <row r="71" spans="1:20" ht="13.5">
      <c r="A71" s="245">
        <v>41</v>
      </c>
      <c r="B71" s="338" t="s">
        <v>103</v>
      </c>
      <c r="C71" s="339">
        <f t="shared" si="4"/>
        <v>11355899.360437693</v>
      </c>
      <c r="D71" s="339">
        <f t="shared" si="7"/>
        <v>11355899</v>
      </c>
      <c r="E71" s="339">
        <f t="shared" si="8"/>
        <v>401890.1867260445</v>
      </c>
      <c r="F71" s="339">
        <f t="shared" si="9"/>
        <v>11757789.186726045</v>
      </c>
      <c r="G71" s="340">
        <v>644280</v>
      </c>
      <c r="H71" s="340">
        <v>711619.3604376925</v>
      </c>
      <c r="I71" s="340">
        <v>0</v>
      </c>
      <c r="J71" s="340">
        <f t="shared" si="5"/>
        <v>644280</v>
      </c>
      <c r="K71" s="358">
        <f t="shared" si="16"/>
        <v>711619</v>
      </c>
      <c r="L71" s="338">
        <v>401890.1867260445</v>
      </c>
      <c r="M71" s="359">
        <f t="shared" si="10"/>
        <v>1113509.1867260444</v>
      </c>
      <c r="N71" s="340">
        <f t="shared" si="11"/>
        <v>0</v>
      </c>
      <c r="O71" s="340">
        <v>0</v>
      </c>
      <c r="P71" s="340">
        <v>0</v>
      </c>
      <c r="Q71" s="340">
        <f t="shared" si="12"/>
        <v>0</v>
      </c>
      <c r="R71" s="340">
        <v>10000000</v>
      </c>
      <c r="S71" s="343">
        <v>0</v>
      </c>
      <c r="T71" s="338">
        <f t="shared" si="13"/>
        <v>10000000</v>
      </c>
    </row>
    <row r="72" spans="1:20" ht="13.5">
      <c r="A72" s="245">
        <v>42</v>
      </c>
      <c r="B72" s="338" t="s">
        <v>104</v>
      </c>
      <c r="C72" s="339">
        <f t="shared" si="4"/>
        <v>1375929.6041053124</v>
      </c>
      <c r="D72" s="339">
        <f t="shared" si="7"/>
        <v>1375930</v>
      </c>
      <c r="E72" s="339">
        <f t="shared" si="8"/>
        <v>242296.02042631313</v>
      </c>
      <c r="F72" s="339">
        <f t="shared" si="9"/>
        <v>1618226.0204263132</v>
      </c>
      <c r="G72" s="340">
        <v>941640</v>
      </c>
      <c r="H72" s="340">
        <v>434289.60410531244</v>
      </c>
      <c r="I72" s="340">
        <v>0</v>
      </c>
      <c r="J72" s="340">
        <f t="shared" si="5"/>
        <v>941640</v>
      </c>
      <c r="K72" s="358">
        <f t="shared" si="16"/>
        <v>434290</v>
      </c>
      <c r="L72" s="338">
        <v>242296.02042631313</v>
      </c>
      <c r="M72" s="359">
        <f t="shared" si="10"/>
        <v>676586.0204263132</v>
      </c>
      <c r="N72" s="340">
        <f t="shared" si="11"/>
        <v>0</v>
      </c>
      <c r="O72" s="340">
        <v>0</v>
      </c>
      <c r="P72" s="340">
        <v>0</v>
      </c>
      <c r="Q72" s="340">
        <f t="shared" si="12"/>
        <v>0</v>
      </c>
      <c r="R72" s="340">
        <v>0</v>
      </c>
      <c r="S72" s="343">
        <v>0</v>
      </c>
      <c r="T72" s="338">
        <f t="shared" si="13"/>
        <v>0</v>
      </c>
    </row>
    <row r="73" spans="1:20" ht="13.5">
      <c r="A73" s="245">
        <v>43</v>
      </c>
      <c r="B73" s="338" t="s">
        <v>105</v>
      </c>
      <c r="C73" s="339">
        <f t="shared" si="4"/>
        <v>811283.6023192203</v>
      </c>
      <c r="D73" s="339">
        <f t="shared" si="7"/>
        <v>811284</v>
      </c>
      <c r="E73" s="339">
        <f t="shared" si="8"/>
        <v>109595.95974738122</v>
      </c>
      <c r="F73" s="339">
        <f t="shared" si="9"/>
        <v>920879.9597473813</v>
      </c>
      <c r="G73" s="340">
        <v>346920</v>
      </c>
      <c r="H73" s="340">
        <v>464363.6023192203</v>
      </c>
      <c r="I73" s="340">
        <v>0</v>
      </c>
      <c r="J73" s="340">
        <f t="shared" si="5"/>
        <v>346920</v>
      </c>
      <c r="K73" s="358">
        <f t="shared" si="16"/>
        <v>464364</v>
      </c>
      <c r="L73" s="338">
        <v>109595.95974738122</v>
      </c>
      <c r="M73" s="359">
        <f t="shared" si="10"/>
        <v>573959.9597473813</v>
      </c>
      <c r="N73" s="340">
        <f t="shared" si="11"/>
        <v>0</v>
      </c>
      <c r="O73" s="340">
        <v>0</v>
      </c>
      <c r="P73" s="340">
        <v>0</v>
      </c>
      <c r="Q73" s="340">
        <f t="shared" si="12"/>
        <v>0</v>
      </c>
      <c r="R73" s="340">
        <v>0</v>
      </c>
      <c r="S73" s="343">
        <v>0</v>
      </c>
      <c r="T73" s="338">
        <f t="shared" si="13"/>
        <v>0</v>
      </c>
    </row>
    <row r="74" spans="1:20" ht="13.5">
      <c r="A74" s="245">
        <v>44</v>
      </c>
      <c r="B74" s="338" t="s">
        <v>106</v>
      </c>
      <c r="C74" s="339">
        <f t="shared" si="4"/>
        <v>1426238.8919486261</v>
      </c>
      <c r="D74" s="339">
        <f t="shared" si="7"/>
        <v>1426239</v>
      </c>
      <c r="E74" s="339">
        <f t="shared" si="8"/>
        <v>82864.68895370341</v>
      </c>
      <c r="F74" s="339">
        <f t="shared" si="9"/>
        <v>1509103.6889537033</v>
      </c>
      <c r="G74" s="340">
        <v>991200</v>
      </c>
      <c r="H74" s="340">
        <v>435038.89194862614</v>
      </c>
      <c r="I74" s="340">
        <v>0</v>
      </c>
      <c r="J74" s="340">
        <f t="shared" si="5"/>
        <v>991200</v>
      </c>
      <c r="K74" s="358">
        <f t="shared" si="16"/>
        <v>435039</v>
      </c>
      <c r="L74" s="338">
        <v>82864.68895370341</v>
      </c>
      <c r="M74" s="359">
        <f t="shared" si="10"/>
        <v>517903.6889537034</v>
      </c>
      <c r="N74" s="340">
        <f t="shared" si="11"/>
        <v>0</v>
      </c>
      <c r="O74" s="340">
        <v>0</v>
      </c>
      <c r="P74" s="340">
        <v>0</v>
      </c>
      <c r="Q74" s="340">
        <f t="shared" si="12"/>
        <v>0</v>
      </c>
      <c r="R74" s="340">
        <v>0</v>
      </c>
      <c r="S74" s="343">
        <v>0</v>
      </c>
      <c r="T74" s="338">
        <f t="shared" si="13"/>
        <v>0</v>
      </c>
    </row>
    <row r="75" spans="1:20" ht="13.5">
      <c r="A75" s="245">
        <v>45</v>
      </c>
      <c r="B75" s="338" t="s">
        <v>107</v>
      </c>
      <c r="C75" s="339">
        <f t="shared" si="4"/>
        <v>1946560.5890880707</v>
      </c>
      <c r="D75" s="339">
        <f t="shared" si="7"/>
        <v>1946561</v>
      </c>
      <c r="E75" s="339">
        <f t="shared" si="8"/>
        <v>133804.87364587357</v>
      </c>
      <c r="F75" s="339">
        <f t="shared" si="9"/>
        <v>2080365.8736458735</v>
      </c>
      <c r="G75" s="340">
        <v>1486800</v>
      </c>
      <c r="H75" s="340">
        <v>459760.58908807056</v>
      </c>
      <c r="I75" s="340">
        <v>0</v>
      </c>
      <c r="J75" s="340">
        <f t="shared" si="5"/>
        <v>1486800</v>
      </c>
      <c r="K75" s="358">
        <f t="shared" si="16"/>
        <v>459761</v>
      </c>
      <c r="L75" s="338">
        <v>133804.87364587357</v>
      </c>
      <c r="M75" s="359">
        <f t="shared" si="10"/>
        <v>593565.8736458735</v>
      </c>
      <c r="N75" s="340">
        <f t="shared" si="11"/>
        <v>0</v>
      </c>
      <c r="O75" s="340">
        <v>0</v>
      </c>
      <c r="P75" s="340">
        <v>0</v>
      </c>
      <c r="Q75" s="340">
        <f t="shared" si="12"/>
        <v>0</v>
      </c>
      <c r="R75" s="340">
        <v>0</v>
      </c>
      <c r="S75" s="343">
        <v>0</v>
      </c>
      <c r="T75" s="338">
        <f t="shared" si="13"/>
        <v>0</v>
      </c>
    </row>
    <row r="76" spans="1:20" ht="13.5">
      <c r="A76" s="245">
        <v>46</v>
      </c>
      <c r="B76" s="338" t="s">
        <v>108</v>
      </c>
      <c r="C76" s="339">
        <f t="shared" si="4"/>
        <v>518508.87691063964</v>
      </c>
      <c r="D76" s="339">
        <f t="shared" si="7"/>
        <v>518509</v>
      </c>
      <c r="E76" s="339">
        <f t="shared" si="8"/>
        <v>24222.816111120665</v>
      </c>
      <c r="F76" s="339">
        <f t="shared" si="9"/>
        <v>542731.8161111206</v>
      </c>
      <c r="G76" s="340">
        <v>446040</v>
      </c>
      <c r="H76" s="340">
        <v>72468.87691063962</v>
      </c>
      <c r="I76" s="340">
        <v>0</v>
      </c>
      <c r="J76" s="340">
        <f t="shared" si="5"/>
        <v>446040</v>
      </c>
      <c r="K76" s="358">
        <f t="shared" si="16"/>
        <v>72469</v>
      </c>
      <c r="L76" s="338">
        <v>24222.816111120665</v>
      </c>
      <c r="M76" s="359">
        <f t="shared" si="10"/>
        <v>96691.81611112066</v>
      </c>
      <c r="N76" s="340">
        <f t="shared" si="11"/>
        <v>0</v>
      </c>
      <c r="O76" s="340">
        <v>0</v>
      </c>
      <c r="P76" s="340">
        <v>0</v>
      </c>
      <c r="Q76" s="340">
        <f t="shared" si="12"/>
        <v>0</v>
      </c>
      <c r="R76" s="340">
        <v>0</v>
      </c>
      <c r="S76" s="343">
        <v>0</v>
      </c>
      <c r="T76" s="338">
        <f t="shared" si="13"/>
        <v>0</v>
      </c>
    </row>
    <row r="77" spans="1:20" ht="13.5">
      <c r="A77" s="245">
        <v>47</v>
      </c>
      <c r="B77" s="338" t="s">
        <v>109</v>
      </c>
      <c r="C77" s="339">
        <f t="shared" si="4"/>
        <v>1482611.121340943</v>
      </c>
      <c r="D77" s="339">
        <f t="shared" si="7"/>
        <v>1482611</v>
      </c>
      <c r="E77" s="339">
        <f t="shared" si="8"/>
        <v>50816.097121037295</v>
      </c>
      <c r="F77" s="339">
        <f t="shared" si="9"/>
        <v>1533427.0971210373</v>
      </c>
      <c r="G77" s="340">
        <v>991200</v>
      </c>
      <c r="H77" s="340">
        <v>491411.12134094303</v>
      </c>
      <c r="I77" s="340">
        <v>0</v>
      </c>
      <c r="J77" s="340">
        <f t="shared" si="5"/>
        <v>991200</v>
      </c>
      <c r="K77" s="358">
        <f t="shared" si="16"/>
        <v>491411</v>
      </c>
      <c r="L77" s="338">
        <v>50816.097121037295</v>
      </c>
      <c r="M77" s="359">
        <f t="shared" si="10"/>
        <v>542227.0971210373</v>
      </c>
      <c r="N77" s="340">
        <f t="shared" si="11"/>
        <v>0</v>
      </c>
      <c r="O77" s="340">
        <v>0</v>
      </c>
      <c r="P77" s="340">
        <v>0</v>
      </c>
      <c r="Q77" s="340">
        <f t="shared" si="12"/>
        <v>0</v>
      </c>
      <c r="R77" s="340">
        <v>0</v>
      </c>
      <c r="S77" s="343">
        <v>0</v>
      </c>
      <c r="T77" s="338">
        <f t="shared" si="13"/>
        <v>0</v>
      </c>
    </row>
    <row r="78" spans="1:20" ht="13.5">
      <c r="A78" s="245">
        <v>48</v>
      </c>
      <c r="B78" s="338" t="s">
        <v>110</v>
      </c>
      <c r="C78" s="339">
        <f t="shared" si="4"/>
        <v>7545835.220381952</v>
      </c>
      <c r="D78" s="339">
        <f t="shared" si="7"/>
        <v>7545835</v>
      </c>
      <c r="E78" s="339">
        <f t="shared" si="8"/>
        <v>21531.15504234297</v>
      </c>
      <c r="F78" s="339">
        <f t="shared" si="9"/>
        <v>7567366.155042343</v>
      </c>
      <c r="G78" s="340">
        <v>297360</v>
      </c>
      <c r="H78" s="340">
        <v>448475.22038195224</v>
      </c>
      <c r="I78" s="340">
        <v>0</v>
      </c>
      <c r="J78" s="340">
        <f t="shared" si="5"/>
        <v>297360</v>
      </c>
      <c r="K78" s="358">
        <f t="shared" si="16"/>
        <v>448475</v>
      </c>
      <c r="L78" s="338">
        <v>21531.15504234297</v>
      </c>
      <c r="M78" s="359">
        <f t="shared" si="10"/>
        <v>470006.15504234296</v>
      </c>
      <c r="N78" s="340">
        <f t="shared" si="11"/>
        <v>0</v>
      </c>
      <c r="O78" s="340">
        <v>0</v>
      </c>
      <c r="P78" s="340">
        <v>0</v>
      </c>
      <c r="Q78" s="340">
        <f t="shared" si="12"/>
        <v>0</v>
      </c>
      <c r="R78" s="340">
        <v>6800000</v>
      </c>
      <c r="S78" s="343">
        <v>0</v>
      </c>
      <c r="T78" s="338">
        <f t="shared" si="13"/>
        <v>6800000</v>
      </c>
    </row>
    <row r="79" spans="1:20" ht="13.5">
      <c r="A79" s="245">
        <v>49</v>
      </c>
      <c r="B79" s="338" t="s">
        <v>111</v>
      </c>
      <c r="C79" s="339">
        <f t="shared" si="4"/>
        <v>4399499.7692335155</v>
      </c>
      <c r="D79" s="339">
        <f t="shared" si="7"/>
        <v>4399500</v>
      </c>
      <c r="E79" s="339">
        <f t="shared" si="8"/>
        <v>64235.10462625863</v>
      </c>
      <c r="F79" s="339">
        <f t="shared" si="9"/>
        <v>4463735.104626259</v>
      </c>
      <c r="G79" s="340">
        <v>247800</v>
      </c>
      <c r="H79" s="340">
        <v>151699.76923351543</v>
      </c>
      <c r="I79" s="340">
        <v>0</v>
      </c>
      <c r="J79" s="340">
        <f t="shared" si="5"/>
        <v>247800</v>
      </c>
      <c r="K79" s="358">
        <f t="shared" si="16"/>
        <v>151700</v>
      </c>
      <c r="L79" s="338">
        <v>64235.10462625863</v>
      </c>
      <c r="M79" s="359">
        <f t="shared" si="10"/>
        <v>215935.10462625863</v>
      </c>
      <c r="N79" s="340">
        <f t="shared" si="11"/>
        <v>0</v>
      </c>
      <c r="O79" s="340">
        <v>0</v>
      </c>
      <c r="P79" s="340">
        <v>0</v>
      </c>
      <c r="Q79" s="340">
        <f t="shared" si="12"/>
        <v>0</v>
      </c>
      <c r="R79" s="340">
        <v>4000000</v>
      </c>
      <c r="S79" s="343">
        <v>0</v>
      </c>
      <c r="T79" s="338">
        <f t="shared" si="13"/>
        <v>4000000</v>
      </c>
    </row>
    <row r="80" spans="1:20" ht="13.5">
      <c r="A80" s="245">
        <v>50</v>
      </c>
      <c r="B80" s="338" t="s">
        <v>112</v>
      </c>
      <c r="C80" s="339">
        <f t="shared" si="4"/>
        <v>679254.6535868286</v>
      </c>
      <c r="D80" s="339">
        <f t="shared" si="7"/>
        <v>679255</v>
      </c>
      <c r="E80" s="339">
        <f t="shared" si="8"/>
        <v>116732.81889264274</v>
      </c>
      <c r="F80" s="339">
        <f t="shared" si="9"/>
        <v>795987.8188926427</v>
      </c>
      <c r="G80" s="340">
        <v>247800</v>
      </c>
      <c r="H80" s="340">
        <v>431454.6535868286</v>
      </c>
      <c r="I80" s="340">
        <v>0</v>
      </c>
      <c r="J80" s="340">
        <f t="shared" si="5"/>
        <v>247800</v>
      </c>
      <c r="K80" s="358">
        <f t="shared" si="16"/>
        <v>431455</v>
      </c>
      <c r="L80" s="338">
        <v>116732.81889264274</v>
      </c>
      <c r="M80" s="359">
        <f t="shared" si="10"/>
        <v>548187.8188926427</v>
      </c>
      <c r="N80" s="340">
        <f t="shared" si="11"/>
        <v>0</v>
      </c>
      <c r="O80" s="340">
        <v>0</v>
      </c>
      <c r="P80" s="340">
        <v>0</v>
      </c>
      <c r="Q80" s="340">
        <f t="shared" si="12"/>
        <v>0</v>
      </c>
      <c r="R80" s="340">
        <v>0</v>
      </c>
      <c r="S80" s="343">
        <v>0</v>
      </c>
      <c r="T80" s="338">
        <f t="shared" si="13"/>
        <v>0</v>
      </c>
    </row>
    <row r="81" spans="1:20" ht="13.5">
      <c r="A81" s="245">
        <v>51</v>
      </c>
      <c r="B81" s="338" t="s">
        <v>113</v>
      </c>
      <c r="C81" s="339">
        <f t="shared" si="4"/>
        <v>477099.79058481107</v>
      </c>
      <c r="D81" s="339">
        <f t="shared" si="7"/>
        <v>477100</v>
      </c>
      <c r="E81" s="339">
        <f t="shared" si="8"/>
        <v>20000</v>
      </c>
      <c r="F81" s="339">
        <f t="shared" si="9"/>
        <v>497100</v>
      </c>
      <c r="G81" s="340">
        <v>297360</v>
      </c>
      <c r="H81" s="340">
        <v>179739.79058481107</v>
      </c>
      <c r="I81" s="340">
        <v>0</v>
      </c>
      <c r="J81" s="340">
        <f t="shared" si="5"/>
        <v>297360</v>
      </c>
      <c r="K81" s="358">
        <f t="shared" si="16"/>
        <v>179740</v>
      </c>
      <c r="L81" s="338">
        <v>20000</v>
      </c>
      <c r="M81" s="359">
        <f t="shared" si="10"/>
        <v>199740</v>
      </c>
      <c r="N81" s="340">
        <f t="shared" si="11"/>
        <v>0</v>
      </c>
      <c r="O81" s="340">
        <v>0</v>
      </c>
      <c r="P81" s="340">
        <v>0</v>
      </c>
      <c r="Q81" s="340">
        <f t="shared" si="12"/>
        <v>0</v>
      </c>
      <c r="R81" s="340">
        <v>0</v>
      </c>
      <c r="S81" s="343">
        <v>0</v>
      </c>
      <c r="T81" s="338">
        <f t="shared" si="13"/>
        <v>0</v>
      </c>
    </row>
    <row r="82" spans="1:20" ht="13.5">
      <c r="A82" s="245">
        <v>52</v>
      </c>
      <c r="B82" s="338" t="s">
        <v>114</v>
      </c>
      <c r="C82" s="339">
        <f t="shared" si="4"/>
        <v>630017.4124697694</v>
      </c>
      <c r="D82" s="339">
        <f t="shared" si="7"/>
        <v>630017</v>
      </c>
      <c r="E82" s="339">
        <f t="shared" si="8"/>
        <v>63725.88447162078</v>
      </c>
      <c r="F82" s="339">
        <f t="shared" si="9"/>
        <v>693742.8844716208</v>
      </c>
      <c r="G82" s="340">
        <v>297360</v>
      </c>
      <c r="H82" s="340">
        <v>332657.4124697693</v>
      </c>
      <c r="I82" s="340">
        <v>0</v>
      </c>
      <c r="J82" s="340">
        <f t="shared" si="5"/>
        <v>297360</v>
      </c>
      <c r="K82" s="358">
        <f t="shared" si="16"/>
        <v>332657</v>
      </c>
      <c r="L82" s="338">
        <v>63725.88447162078</v>
      </c>
      <c r="M82" s="359">
        <f t="shared" si="10"/>
        <v>396382.8844716208</v>
      </c>
      <c r="N82" s="340">
        <f t="shared" si="11"/>
        <v>0</v>
      </c>
      <c r="O82" s="340">
        <v>0</v>
      </c>
      <c r="P82" s="340">
        <v>0</v>
      </c>
      <c r="Q82" s="340">
        <f t="shared" si="12"/>
        <v>0</v>
      </c>
      <c r="R82" s="340">
        <v>0</v>
      </c>
      <c r="S82" s="343">
        <v>0</v>
      </c>
      <c r="T82" s="338">
        <f t="shared" si="13"/>
        <v>0</v>
      </c>
    </row>
    <row r="83" spans="1:20" ht="13.5">
      <c r="A83" s="245">
        <v>53</v>
      </c>
      <c r="B83" s="338" t="s">
        <v>250</v>
      </c>
      <c r="C83" s="339"/>
      <c r="D83" s="339">
        <f t="shared" si="7"/>
        <v>103880</v>
      </c>
      <c r="E83" s="339">
        <f t="shared" si="8"/>
        <v>62068.28649561693</v>
      </c>
      <c r="F83" s="339">
        <f t="shared" si="9"/>
        <v>165948.28649561692</v>
      </c>
      <c r="G83" s="340">
        <v>103880</v>
      </c>
      <c r="H83" s="340"/>
      <c r="I83" s="340">
        <v>0</v>
      </c>
      <c r="J83" s="340">
        <f t="shared" si="5"/>
        <v>103880</v>
      </c>
      <c r="K83" s="358">
        <v>0</v>
      </c>
      <c r="L83" s="338">
        <v>62068.28649561693</v>
      </c>
      <c r="M83" s="359">
        <f t="shared" si="10"/>
        <v>62068.28649561693</v>
      </c>
      <c r="N83" s="340">
        <v>0</v>
      </c>
      <c r="O83" s="340"/>
      <c r="P83" s="340">
        <v>0</v>
      </c>
      <c r="Q83" s="340">
        <f t="shared" si="12"/>
        <v>0</v>
      </c>
      <c r="R83" s="340">
        <v>0</v>
      </c>
      <c r="S83" s="343">
        <v>0</v>
      </c>
      <c r="T83" s="338">
        <f t="shared" si="13"/>
        <v>0</v>
      </c>
    </row>
    <row r="84" spans="1:20" ht="13.5">
      <c r="A84" s="245">
        <v>54</v>
      </c>
      <c r="B84" s="338" t="s">
        <v>115</v>
      </c>
      <c r="C84" s="339">
        <f t="shared" si="4"/>
        <v>462249.9236728813</v>
      </c>
      <c r="D84" s="339">
        <f t="shared" si="7"/>
        <v>414978</v>
      </c>
      <c r="E84" s="339">
        <f t="shared" si="8"/>
        <v>32322.231423805482</v>
      </c>
      <c r="F84" s="339">
        <f t="shared" si="9"/>
        <v>447300.23142380547</v>
      </c>
      <c r="G84" s="340">
        <v>219450</v>
      </c>
      <c r="H84" s="340">
        <v>242799.92367288133</v>
      </c>
      <c r="I84" s="340">
        <v>0</v>
      </c>
      <c r="J84" s="340">
        <f t="shared" si="5"/>
        <v>219450</v>
      </c>
      <c r="K84" s="358">
        <v>195528</v>
      </c>
      <c r="L84" s="338">
        <v>32322.231423805482</v>
      </c>
      <c r="M84" s="359">
        <f t="shared" si="10"/>
        <v>227850.23142380547</v>
      </c>
      <c r="N84" s="340">
        <f t="shared" si="11"/>
        <v>0</v>
      </c>
      <c r="O84" s="340">
        <v>0</v>
      </c>
      <c r="P84" s="340">
        <v>0</v>
      </c>
      <c r="Q84" s="340">
        <f t="shared" si="12"/>
        <v>0</v>
      </c>
      <c r="R84" s="340">
        <v>0</v>
      </c>
      <c r="S84" s="343">
        <v>0</v>
      </c>
      <c r="T84" s="338">
        <f t="shared" si="13"/>
        <v>0</v>
      </c>
    </row>
    <row r="85" spans="1:20" ht="13.5">
      <c r="A85" s="245">
        <v>55</v>
      </c>
      <c r="B85" s="338" t="s">
        <v>116</v>
      </c>
      <c r="C85" s="339">
        <f t="shared" si="4"/>
        <v>1878497.9933799142</v>
      </c>
      <c r="D85" s="339">
        <f t="shared" si="7"/>
        <v>1878498</v>
      </c>
      <c r="E85" s="339">
        <f aca="true" t="shared" si="17" ref="E85:E121">I85+L85+P85+S85</f>
        <v>430881.0488316658</v>
      </c>
      <c r="F85" s="339">
        <f aca="true" t="shared" si="18" ref="F85:F121">J85+M85+Q85+T85</f>
        <v>2309379.048831666</v>
      </c>
      <c r="G85" s="340">
        <v>1090320</v>
      </c>
      <c r="H85" s="340">
        <v>788177.9933799142</v>
      </c>
      <c r="I85" s="340">
        <v>0</v>
      </c>
      <c r="J85" s="340">
        <f aca="true" t="shared" si="19" ref="J85:J121">G85+I85</f>
        <v>1090320</v>
      </c>
      <c r="K85" s="358">
        <f>ROUND(H85,0)</f>
        <v>788178</v>
      </c>
      <c r="L85" s="338">
        <v>430881.0488316658</v>
      </c>
      <c r="M85" s="359">
        <f aca="true" t="shared" si="20" ref="M85:M121">K85+L85</f>
        <v>1219059.048831666</v>
      </c>
      <c r="N85" s="340">
        <f t="shared" si="11"/>
        <v>0</v>
      </c>
      <c r="O85" s="340">
        <v>0</v>
      </c>
      <c r="P85" s="340">
        <v>0</v>
      </c>
      <c r="Q85" s="340">
        <f aca="true" t="shared" si="21" ref="Q85:Q121">N85+P85</f>
        <v>0</v>
      </c>
      <c r="R85" s="340">
        <v>0</v>
      </c>
      <c r="S85" s="343">
        <v>0</v>
      </c>
      <c r="T85" s="338">
        <f aca="true" t="shared" si="22" ref="T85:T121">R85+S85</f>
        <v>0</v>
      </c>
    </row>
    <row r="86" spans="1:20" ht="13.5">
      <c r="A86" s="245">
        <v>56</v>
      </c>
      <c r="B86" s="338" t="s">
        <v>206</v>
      </c>
      <c r="C86" s="339">
        <f t="shared" si="4"/>
        <v>527337.4671145196</v>
      </c>
      <c r="D86" s="339">
        <f t="shared" si="7"/>
        <v>527337</v>
      </c>
      <c r="E86" s="339">
        <f t="shared" si="17"/>
        <v>119539.9646782041</v>
      </c>
      <c r="F86" s="339">
        <f t="shared" si="18"/>
        <v>646876.9646782042</v>
      </c>
      <c r="G86" s="340">
        <v>346920</v>
      </c>
      <c r="H86" s="340">
        <v>180417.4671145196</v>
      </c>
      <c r="I86" s="340">
        <v>0</v>
      </c>
      <c r="J86" s="340">
        <f t="shared" si="19"/>
        <v>346920</v>
      </c>
      <c r="K86" s="358">
        <f>ROUND(H86,0)</f>
        <v>180417</v>
      </c>
      <c r="L86" s="338">
        <v>119539.9646782041</v>
      </c>
      <c r="M86" s="359">
        <f t="shared" si="20"/>
        <v>299956.9646782041</v>
      </c>
      <c r="N86" s="340">
        <f t="shared" si="11"/>
        <v>0</v>
      </c>
      <c r="O86" s="340">
        <v>0</v>
      </c>
      <c r="P86" s="340">
        <v>0</v>
      </c>
      <c r="Q86" s="340">
        <f t="shared" si="21"/>
        <v>0</v>
      </c>
      <c r="R86" s="340">
        <v>0</v>
      </c>
      <c r="S86" s="343">
        <v>0</v>
      </c>
      <c r="T86" s="338">
        <f t="shared" si="22"/>
        <v>0</v>
      </c>
    </row>
    <row r="87" spans="1:20" ht="13.5">
      <c r="A87" s="245">
        <v>57</v>
      </c>
      <c r="B87" s="338" t="s">
        <v>119</v>
      </c>
      <c r="C87" s="339">
        <f t="shared" si="4"/>
        <v>1191457.700073924</v>
      </c>
      <c r="D87" s="339">
        <f t="shared" si="7"/>
        <v>1191458</v>
      </c>
      <c r="E87" s="339">
        <f t="shared" si="17"/>
        <v>143392.5139381352</v>
      </c>
      <c r="F87" s="339">
        <f t="shared" si="18"/>
        <v>1334850.5139381352</v>
      </c>
      <c r="G87" s="340">
        <v>693840</v>
      </c>
      <c r="H87" s="340">
        <v>497617.70007392403</v>
      </c>
      <c r="I87" s="340">
        <v>0</v>
      </c>
      <c r="J87" s="340">
        <f t="shared" si="19"/>
        <v>693840</v>
      </c>
      <c r="K87" s="358">
        <f>ROUND(H87,0)</f>
        <v>497618</v>
      </c>
      <c r="L87" s="338">
        <v>143392.5139381352</v>
      </c>
      <c r="M87" s="359">
        <f t="shared" si="20"/>
        <v>641010.5139381352</v>
      </c>
      <c r="N87" s="340">
        <f t="shared" si="11"/>
        <v>0</v>
      </c>
      <c r="O87" s="340">
        <v>0</v>
      </c>
      <c r="P87" s="340">
        <v>0</v>
      </c>
      <c r="Q87" s="340">
        <f t="shared" si="21"/>
        <v>0</v>
      </c>
      <c r="R87" s="340">
        <v>0</v>
      </c>
      <c r="S87" s="343">
        <v>0</v>
      </c>
      <c r="T87" s="338">
        <f t="shared" si="22"/>
        <v>0</v>
      </c>
    </row>
    <row r="88" spans="1:20" ht="13.5">
      <c r="A88" s="245">
        <v>58</v>
      </c>
      <c r="B88" s="338" t="s">
        <v>120</v>
      </c>
      <c r="C88" s="339">
        <f aca="true" t="shared" si="23" ref="C88:C121">G88+H88+O88+R88</f>
        <v>503864.89208545163</v>
      </c>
      <c r="D88" s="339">
        <f t="shared" si="7"/>
        <v>503865</v>
      </c>
      <c r="E88" s="339">
        <f t="shared" si="17"/>
        <v>25695.48713003412</v>
      </c>
      <c r="F88" s="339">
        <f t="shared" si="18"/>
        <v>529560.4871300341</v>
      </c>
      <c r="G88" s="340">
        <v>297360</v>
      </c>
      <c r="H88" s="340">
        <v>206504.89208545166</v>
      </c>
      <c r="I88" s="340">
        <v>0</v>
      </c>
      <c r="J88" s="340">
        <f t="shared" si="19"/>
        <v>297360</v>
      </c>
      <c r="K88" s="358">
        <f>ROUND(H88,0)</f>
        <v>206505</v>
      </c>
      <c r="L88" s="338">
        <v>25695.48713003412</v>
      </c>
      <c r="M88" s="359">
        <f t="shared" si="20"/>
        <v>232200.48713003413</v>
      </c>
      <c r="N88" s="340">
        <f t="shared" si="11"/>
        <v>0</v>
      </c>
      <c r="O88" s="340">
        <v>0</v>
      </c>
      <c r="P88" s="340">
        <v>0</v>
      </c>
      <c r="Q88" s="340">
        <f t="shared" si="21"/>
        <v>0</v>
      </c>
      <c r="R88" s="340">
        <v>0</v>
      </c>
      <c r="S88" s="343">
        <v>0</v>
      </c>
      <c r="T88" s="338">
        <f t="shared" si="22"/>
        <v>0</v>
      </c>
    </row>
    <row r="89" spans="1:20" ht="13.5">
      <c r="A89" s="245">
        <v>59</v>
      </c>
      <c r="B89" s="338" t="s">
        <v>121</v>
      </c>
      <c r="C89" s="339">
        <f t="shared" si="23"/>
        <v>625039.6845000898</v>
      </c>
      <c r="D89" s="339">
        <f aca="true" t="shared" si="24" ref="D89:D121">G89+K89+N89+R89</f>
        <v>625040</v>
      </c>
      <c r="E89" s="339">
        <f t="shared" si="17"/>
        <v>149133.9901079565</v>
      </c>
      <c r="F89" s="339">
        <f t="shared" si="18"/>
        <v>774173.9901079565</v>
      </c>
      <c r="G89" s="340">
        <v>198240</v>
      </c>
      <c r="H89" s="340">
        <v>426799.68450008985</v>
      </c>
      <c r="I89" s="340">
        <v>0</v>
      </c>
      <c r="J89" s="340">
        <f t="shared" si="19"/>
        <v>198240</v>
      </c>
      <c r="K89" s="358">
        <f aca="true" t="shared" si="25" ref="K89:K120">ROUND(H89,0)</f>
        <v>426800</v>
      </c>
      <c r="L89" s="338">
        <v>149133.9901079565</v>
      </c>
      <c r="M89" s="359">
        <f t="shared" si="20"/>
        <v>575933.9901079565</v>
      </c>
      <c r="N89" s="340">
        <f aca="true" t="shared" si="26" ref="N89:N121">ROUND(O89,0)</f>
        <v>0</v>
      </c>
      <c r="O89" s="340">
        <v>0</v>
      </c>
      <c r="P89" s="340">
        <v>0</v>
      </c>
      <c r="Q89" s="340">
        <f t="shared" si="21"/>
        <v>0</v>
      </c>
      <c r="R89" s="340">
        <v>0</v>
      </c>
      <c r="S89" s="343">
        <v>0</v>
      </c>
      <c r="T89" s="338">
        <f t="shared" si="22"/>
        <v>0</v>
      </c>
    </row>
    <row r="90" spans="1:20" ht="13.5">
      <c r="A90" s="245">
        <v>60</v>
      </c>
      <c r="B90" s="338" t="s">
        <v>122</v>
      </c>
      <c r="C90" s="339">
        <f t="shared" si="23"/>
        <v>271520.41577305703</v>
      </c>
      <c r="D90" s="339">
        <f t="shared" si="24"/>
        <v>271520</v>
      </c>
      <c r="E90" s="339">
        <f t="shared" si="17"/>
        <v>20000</v>
      </c>
      <c r="F90" s="339">
        <f t="shared" si="18"/>
        <v>291520</v>
      </c>
      <c r="G90" s="340">
        <v>148680</v>
      </c>
      <c r="H90" s="340">
        <v>122840.41577305702</v>
      </c>
      <c r="I90" s="340">
        <v>0</v>
      </c>
      <c r="J90" s="340">
        <f t="shared" si="19"/>
        <v>148680</v>
      </c>
      <c r="K90" s="358">
        <f t="shared" si="25"/>
        <v>122840</v>
      </c>
      <c r="L90" s="338">
        <v>20000</v>
      </c>
      <c r="M90" s="359">
        <f t="shared" si="20"/>
        <v>142840</v>
      </c>
      <c r="N90" s="340">
        <f t="shared" si="26"/>
        <v>0</v>
      </c>
      <c r="O90" s="340">
        <v>0</v>
      </c>
      <c r="P90" s="340">
        <v>0</v>
      </c>
      <c r="Q90" s="340">
        <f t="shared" si="21"/>
        <v>0</v>
      </c>
      <c r="R90" s="340">
        <v>0</v>
      </c>
      <c r="S90" s="343">
        <v>0</v>
      </c>
      <c r="T90" s="338">
        <f t="shared" si="22"/>
        <v>0</v>
      </c>
    </row>
    <row r="91" spans="1:20" ht="13.5">
      <c r="A91" s="245">
        <v>61</v>
      </c>
      <c r="B91" s="338" t="s">
        <v>123</v>
      </c>
      <c r="C91" s="339">
        <f t="shared" si="23"/>
        <v>1322048.529621876</v>
      </c>
      <c r="D91" s="339">
        <f t="shared" si="24"/>
        <v>1322049</v>
      </c>
      <c r="E91" s="339">
        <f t="shared" si="17"/>
        <v>83717.40387679612</v>
      </c>
      <c r="F91" s="339">
        <f t="shared" si="18"/>
        <v>1405766.4038767961</v>
      </c>
      <c r="G91" s="340">
        <v>1090320</v>
      </c>
      <c r="H91" s="340">
        <v>231728.52962187617</v>
      </c>
      <c r="I91" s="340">
        <v>0</v>
      </c>
      <c r="J91" s="340">
        <f t="shared" si="19"/>
        <v>1090320</v>
      </c>
      <c r="K91" s="358">
        <f t="shared" si="25"/>
        <v>231729</v>
      </c>
      <c r="L91" s="338">
        <v>83717.40387679612</v>
      </c>
      <c r="M91" s="359">
        <f t="shared" si="20"/>
        <v>315446.40387679613</v>
      </c>
      <c r="N91" s="340">
        <f t="shared" si="26"/>
        <v>0</v>
      </c>
      <c r="O91" s="340">
        <v>0</v>
      </c>
      <c r="P91" s="340">
        <v>0</v>
      </c>
      <c r="Q91" s="340">
        <f t="shared" si="21"/>
        <v>0</v>
      </c>
      <c r="R91" s="340">
        <v>0</v>
      </c>
      <c r="S91" s="343">
        <v>0</v>
      </c>
      <c r="T91" s="338">
        <f t="shared" si="22"/>
        <v>0</v>
      </c>
    </row>
    <row r="92" spans="1:20" ht="13.5">
      <c r="A92" s="245">
        <v>62</v>
      </c>
      <c r="B92" s="338" t="s">
        <v>124</v>
      </c>
      <c r="C92" s="339">
        <f t="shared" si="23"/>
        <v>269091.3257415331</v>
      </c>
      <c r="D92" s="339">
        <f t="shared" si="24"/>
        <v>269091</v>
      </c>
      <c r="E92" s="339">
        <f t="shared" si="17"/>
        <v>58297.82749144955</v>
      </c>
      <c r="F92" s="339">
        <f t="shared" si="18"/>
        <v>327388.82749144954</v>
      </c>
      <c r="G92" s="340">
        <v>148680</v>
      </c>
      <c r="H92" s="340">
        <v>120411.3257415331</v>
      </c>
      <c r="I92" s="340">
        <v>0</v>
      </c>
      <c r="J92" s="340">
        <f t="shared" si="19"/>
        <v>148680</v>
      </c>
      <c r="K92" s="358">
        <f t="shared" si="25"/>
        <v>120411</v>
      </c>
      <c r="L92" s="338">
        <v>58297.82749144955</v>
      </c>
      <c r="M92" s="359">
        <f t="shared" si="20"/>
        <v>178708.82749144954</v>
      </c>
      <c r="N92" s="340">
        <f t="shared" si="26"/>
        <v>0</v>
      </c>
      <c r="O92" s="340">
        <v>0</v>
      </c>
      <c r="P92" s="340">
        <v>0</v>
      </c>
      <c r="Q92" s="340">
        <f t="shared" si="21"/>
        <v>0</v>
      </c>
      <c r="R92" s="340">
        <v>0</v>
      </c>
      <c r="S92" s="343">
        <v>0</v>
      </c>
      <c r="T92" s="338">
        <f t="shared" si="22"/>
        <v>0</v>
      </c>
    </row>
    <row r="93" spans="1:20" ht="13.5">
      <c r="A93" s="245">
        <v>63</v>
      </c>
      <c r="B93" s="338" t="s">
        <v>125</v>
      </c>
      <c r="C93" s="339">
        <f t="shared" si="23"/>
        <v>1088700.246092117</v>
      </c>
      <c r="D93" s="339">
        <f t="shared" si="24"/>
        <v>1088700</v>
      </c>
      <c r="E93" s="339">
        <f t="shared" si="17"/>
        <v>210288.72229452318</v>
      </c>
      <c r="F93" s="339">
        <f t="shared" si="18"/>
        <v>1298988.7222945231</v>
      </c>
      <c r="G93" s="340">
        <v>396480</v>
      </c>
      <c r="H93" s="340">
        <v>692220.2460921169</v>
      </c>
      <c r="I93" s="340">
        <v>0</v>
      </c>
      <c r="J93" s="340">
        <f t="shared" si="19"/>
        <v>396480</v>
      </c>
      <c r="K93" s="358">
        <f t="shared" si="25"/>
        <v>692220</v>
      </c>
      <c r="L93" s="338">
        <v>210288.72229452318</v>
      </c>
      <c r="M93" s="359">
        <f t="shared" si="20"/>
        <v>902508.7222945231</v>
      </c>
      <c r="N93" s="340">
        <f t="shared" si="26"/>
        <v>0</v>
      </c>
      <c r="O93" s="340">
        <v>0</v>
      </c>
      <c r="P93" s="340">
        <v>0</v>
      </c>
      <c r="Q93" s="340">
        <f t="shared" si="21"/>
        <v>0</v>
      </c>
      <c r="R93" s="340">
        <v>0</v>
      </c>
      <c r="S93" s="343">
        <v>0</v>
      </c>
      <c r="T93" s="338">
        <f t="shared" si="22"/>
        <v>0</v>
      </c>
    </row>
    <row r="94" spans="1:20" ht="13.5">
      <c r="A94" s="245">
        <v>64</v>
      </c>
      <c r="B94" s="338" t="s">
        <v>126</v>
      </c>
      <c r="C94" s="339">
        <f t="shared" si="23"/>
        <v>890788.980893486</v>
      </c>
      <c r="D94" s="339">
        <f t="shared" si="24"/>
        <v>890789</v>
      </c>
      <c r="E94" s="339">
        <f t="shared" si="17"/>
        <v>113395.04905082274</v>
      </c>
      <c r="F94" s="339">
        <f t="shared" si="18"/>
        <v>1004184.0490508227</v>
      </c>
      <c r="G94" s="340">
        <v>594720</v>
      </c>
      <c r="H94" s="340">
        <v>296068.98089348595</v>
      </c>
      <c r="I94" s="340">
        <v>0</v>
      </c>
      <c r="J94" s="340">
        <f t="shared" si="19"/>
        <v>594720</v>
      </c>
      <c r="K94" s="358">
        <f t="shared" si="25"/>
        <v>296069</v>
      </c>
      <c r="L94" s="338">
        <v>113395.04905082274</v>
      </c>
      <c r="M94" s="359">
        <f t="shared" si="20"/>
        <v>409464.04905082274</v>
      </c>
      <c r="N94" s="340">
        <f t="shared" si="26"/>
        <v>0</v>
      </c>
      <c r="O94" s="340">
        <v>0</v>
      </c>
      <c r="P94" s="340">
        <v>0</v>
      </c>
      <c r="Q94" s="340">
        <f t="shared" si="21"/>
        <v>0</v>
      </c>
      <c r="R94" s="340">
        <v>0</v>
      </c>
      <c r="S94" s="343">
        <v>0</v>
      </c>
      <c r="T94" s="338">
        <f t="shared" si="22"/>
        <v>0</v>
      </c>
    </row>
    <row r="95" spans="1:20" ht="13.5">
      <c r="A95" s="245">
        <v>65</v>
      </c>
      <c r="B95" s="338" t="s">
        <v>127</v>
      </c>
      <c r="C95" s="339">
        <f t="shared" si="23"/>
        <v>433115.19271313015</v>
      </c>
      <c r="D95" s="339">
        <f t="shared" si="24"/>
        <v>433115</v>
      </c>
      <c r="E95" s="339">
        <f t="shared" si="17"/>
        <v>81353.47714730554</v>
      </c>
      <c r="F95" s="339">
        <f t="shared" si="18"/>
        <v>514468.47714730556</v>
      </c>
      <c r="G95" s="340">
        <v>198240</v>
      </c>
      <c r="H95" s="340">
        <v>234875.19271313015</v>
      </c>
      <c r="I95" s="340">
        <v>0</v>
      </c>
      <c r="J95" s="340">
        <f t="shared" si="19"/>
        <v>198240</v>
      </c>
      <c r="K95" s="358">
        <f t="shared" si="25"/>
        <v>234875</v>
      </c>
      <c r="L95" s="338">
        <v>81353.47714730554</v>
      </c>
      <c r="M95" s="359">
        <f t="shared" si="20"/>
        <v>316228.47714730556</v>
      </c>
      <c r="N95" s="340">
        <f t="shared" si="26"/>
        <v>0</v>
      </c>
      <c r="O95" s="340">
        <v>0</v>
      </c>
      <c r="P95" s="340">
        <v>0</v>
      </c>
      <c r="Q95" s="340">
        <f t="shared" si="21"/>
        <v>0</v>
      </c>
      <c r="R95" s="340">
        <v>0</v>
      </c>
      <c r="S95" s="343">
        <v>0</v>
      </c>
      <c r="T95" s="338">
        <f t="shared" si="22"/>
        <v>0</v>
      </c>
    </row>
    <row r="96" spans="1:20" ht="13.5">
      <c r="A96" s="245">
        <v>66</v>
      </c>
      <c r="B96" s="338" t="s">
        <v>128</v>
      </c>
      <c r="C96" s="339">
        <f t="shared" si="23"/>
        <v>1022641.7373305294</v>
      </c>
      <c r="D96" s="339">
        <f t="shared" si="24"/>
        <v>1022642</v>
      </c>
      <c r="E96" s="339">
        <f t="shared" si="17"/>
        <v>138348.35073044267</v>
      </c>
      <c r="F96" s="339">
        <f t="shared" si="18"/>
        <v>1160990.3507304427</v>
      </c>
      <c r="G96" s="340">
        <v>693840</v>
      </c>
      <c r="H96" s="340">
        <v>328801.7373305294</v>
      </c>
      <c r="I96" s="340">
        <v>0</v>
      </c>
      <c r="J96" s="340">
        <f t="shared" si="19"/>
        <v>693840</v>
      </c>
      <c r="K96" s="358">
        <f t="shared" si="25"/>
        <v>328802</v>
      </c>
      <c r="L96" s="338">
        <v>138348.35073044267</v>
      </c>
      <c r="M96" s="359">
        <f t="shared" si="20"/>
        <v>467150.3507304427</v>
      </c>
      <c r="N96" s="340">
        <f t="shared" si="26"/>
        <v>0</v>
      </c>
      <c r="O96" s="340">
        <v>0</v>
      </c>
      <c r="P96" s="340">
        <v>0</v>
      </c>
      <c r="Q96" s="340">
        <f t="shared" si="21"/>
        <v>0</v>
      </c>
      <c r="R96" s="340">
        <v>0</v>
      </c>
      <c r="S96" s="343">
        <v>0</v>
      </c>
      <c r="T96" s="338">
        <f t="shared" si="22"/>
        <v>0</v>
      </c>
    </row>
    <row r="97" spans="1:20" ht="13.5">
      <c r="A97" s="245">
        <v>67</v>
      </c>
      <c r="B97" s="338" t="s">
        <v>129</v>
      </c>
      <c r="C97" s="339">
        <f t="shared" si="23"/>
        <v>743898.1066239412</v>
      </c>
      <c r="D97" s="339">
        <f t="shared" si="24"/>
        <v>743898</v>
      </c>
      <c r="E97" s="339">
        <f t="shared" si="17"/>
        <v>20000</v>
      </c>
      <c r="F97" s="339">
        <f t="shared" si="18"/>
        <v>763898</v>
      </c>
      <c r="G97" s="340">
        <v>545160</v>
      </c>
      <c r="H97" s="340">
        <v>198738.1066239412</v>
      </c>
      <c r="I97" s="340">
        <v>0</v>
      </c>
      <c r="J97" s="340">
        <f t="shared" si="19"/>
        <v>545160</v>
      </c>
      <c r="K97" s="358">
        <f t="shared" si="25"/>
        <v>198738</v>
      </c>
      <c r="L97" s="338">
        <v>20000</v>
      </c>
      <c r="M97" s="359">
        <f t="shared" si="20"/>
        <v>218738</v>
      </c>
      <c r="N97" s="340">
        <f t="shared" si="26"/>
        <v>0</v>
      </c>
      <c r="O97" s="340">
        <v>0</v>
      </c>
      <c r="P97" s="340">
        <v>0</v>
      </c>
      <c r="Q97" s="340">
        <f t="shared" si="21"/>
        <v>0</v>
      </c>
      <c r="R97" s="340">
        <v>0</v>
      </c>
      <c r="S97" s="343">
        <v>0</v>
      </c>
      <c r="T97" s="338">
        <f t="shared" si="22"/>
        <v>0</v>
      </c>
    </row>
    <row r="98" spans="1:20" ht="13.5">
      <c r="A98" s="245">
        <v>68</v>
      </c>
      <c r="B98" s="338" t="s">
        <v>130</v>
      </c>
      <c r="C98" s="339">
        <f t="shared" si="23"/>
        <v>533350.5458866667</v>
      </c>
      <c r="D98" s="339">
        <f t="shared" si="24"/>
        <v>533351</v>
      </c>
      <c r="E98" s="339">
        <f t="shared" si="17"/>
        <v>201109.88964093552</v>
      </c>
      <c r="F98" s="339">
        <f t="shared" si="18"/>
        <v>734460.8896409355</v>
      </c>
      <c r="G98" s="340">
        <v>198240</v>
      </c>
      <c r="H98" s="340">
        <v>335110.54588666675</v>
      </c>
      <c r="I98" s="340">
        <v>0</v>
      </c>
      <c r="J98" s="340">
        <f t="shared" si="19"/>
        <v>198240</v>
      </c>
      <c r="K98" s="358">
        <f t="shared" si="25"/>
        <v>335111</v>
      </c>
      <c r="L98" s="338">
        <v>201109.88964093552</v>
      </c>
      <c r="M98" s="359">
        <f t="shared" si="20"/>
        <v>536220.8896409355</v>
      </c>
      <c r="N98" s="340">
        <f t="shared" si="26"/>
        <v>0</v>
      </c>
      <c r="O98" s="340">
        <v>0</v>
      </c>
      <c r="P98" s="340">
        <v>0</v>
      </c>
      <c r="Q98" s="340">
        <f t="shared" si="21"/>
        <v>0</v>
      </c>
      <c r="R98" s="340">
        <v>0</v>
      </c>
      <c r="S98" s="343">
        <v>0</v>
      </c>
      <c r="T98" s="338">
        <f t="shared" si="22"/>
        <v>0</v>
      </c>
    </row>
    <row r="99" spans="1:20" ht="13.5">
      <c r="A99" s="245">
        <v>69</v>
      </c>
      <c r="B99" s="338" t="s">
        <v>247</v>
      </c>
      <c r="C99" s="339"/>
      <c r="D99" s="339">
        <f t="shared" si="24"/>
        <v>152000</v>
      </c>
      <c r="E99" s="339">
        <f t="shared" si="17"/>
        <v>105999.55369240686</v>
      </c>
      <c r="F99" s="339">
        <f t="shared" si="18"/>
        <v>257999.55369240686</v>
      </c>
      <c r="G99" s="340">
        <v>152000</v>
      </c>
      <c r="H99" s="340"/>
      <c r="I99" s="340">
        <v>0</v>
      </c>
      <c r="J99" s="340">
        <f t="shared" si="19"/>
        <v>152000</v>
      </c>
      <c r="K99" s="358">
        <v>0</v>
      </c>
      <c r="L99" s="338">
        <v>105999.55369240686</v>
      </c>
      <c r="M99" s="359">
        <f t="shared" si="20"/>
        <v>105999.55369240686</v>
      </c>
      <c r="N99" s="340">
        <v>0</v>
      </c>
      <c r="O99" s="340"/>
      <c r="P99" s="340">
        <v>0</v>
      </c>
      <c r="Q99" s="340">
        <f t="shared" si="21"/>
        <v>0</v>
      </c>
      <c r="R99" s="340">
        <v>0</v>
      </c>
      <c r="S99" s="343">
        <v>0</v>
      </c>
      <c r="T99" s="338">
        <f t="shared" si="22"/>
        <v>0</v>
      </c>
    </row>
    <row r="100" spans="1:20" ht="13.5">
      <c r="A100" s="245">
        <v>70</v>
      </c>
      <c r="B100" s="338" t="s">
        <v>207</v>
      </c>
      <c r="C100" s="339">
        <f t="shared" si="23"/>
        <v>993376.0819280711</v>
      </c>
      <c r="D100" s="339">
        <f t="shared" si="24"/>
        <v>993376</v>
      </c>
      <c r="E100" s="339">
        <f t="shared" si="17"/>
        <v>23915.246862428066</v>
      </c>
      <c r="F100" s="339">
        <f t="shared" si="18"/>
        <v>1017291.246862428</v>
      </c>
      <c r="G100" s="340">
        <v>892080</v>
      </c>
      <c r="H100" s="340">
        <v>101296.08192807116</v>
      </c>
      <c r="I100" s="340">
        <v>0</v>
      </c>
      <c r="J100" s="340">
        <f t="shared" si="19"/>
        <v>892080</v>
      </c>
      <c r="K100" s="358">
        <f t="shared" si="25"/>
        <v>101296</v>
      </c>
      <c r="L100" s="338">
        <v>23915.246862428066</v>
      </c>
      <c r="M100" s="359">
        <f t="shared" si="20"/>
        <v>125211.24686242806</v>
      </c>
      <c r="N100" s="340">
        <f t="shared" si="26"/>
        <v>0</v>
      </c>
      <c r="O100" s="340">
        <v>0</v>
      </c>
      <c r="P100" s="340">
        <v>0</v>
      </c>
      <c r="Q100" s="340">
        <f t="shared" si="21"/>
        <v>0</v>
      </c>
      <c r="R100" s="340">
        <v>0</v>
      </c>
      <c r="S100" s="343">
        <v>0</v>
      </c>
      <c r="T100" s="338">
        <f t="shared" si="22"/>
        <v>0</v>
      </c>
    </row>
    <row r="101" spans="1:20" ht="13.5">
      <c r="A101" s="245">
        <v>71</v>
      </c>
      <c r="B101" s="338" t="s">
        <v>208</v>
      </c>
      <c r="C101" s="339">
        <f t="shared" si="23"/>
        <v>1346867.1471252833</v>
      </c>
      <c r="D101" s="339">
        <f t="shared" si="24"/>
        <v>1346867</v>
      </c>
      <c r="E101" s="339">
        <f t="shared" si="17"/>
        <v>118232.3308171257</v>
      </c>
      <c r="F101" s="339">
        <f t="shared" si="18"/>
        <v>1465099.3308171257</v>
      </c>
      <c r="G101" s="340">
        <v>941640</v>
      </c>
      <c r="H101" s="340">
        <v>405227.14712528314</v>
      </c>
      <c r="I101" s="340">
        <v>0</v>
      </c>
      <c r="J101" s="340">
        <f t="shared" si="19"/>
        <v>941640</v>
      </c>
      <c r="K101" s="358">
        <f t="shared" si="25"/>
        <v>405227</v>
      </c>
      <c r="L101" s="338">
        <v>118232.3308171257</v>
      </c>
      <c r="M101" s="359">
        <f t="shared" si="20"/>
        <v>523459.3308171257</v>
      </c>
      <c r="N101" s="340">
        <f t="shared" si="26"/>
        <v>0</v>
      </c>
      <c r="O101" s="340">
        <v>0</v>
      </c>
      <c r="P101" s="340">
        <v>0</v>
      </c>
      <c r="Q101" s="340">
        <f t="shared" si="21"/>
        <v>0</v>
      </c>
      <c r="R101" s="340">
        <v>0</v>
      </c>
      <c r="S101" s="343">
        <v>0</v>
      </c>
      <c r="T101" s="338">
        <f t="shared" si="22"/>
        <v>0</v>
      </c>
    </row>
    <row r="102" spans="1:20" ht="13.5">
      <c r="A102" s="245">
        <v>72</v>
      </c>
      <c r="B102" s="338" t="s">
        <v>135</v>
      </c>
      <c r="C102" s="339">
        <f t="shared" si="23"/>
        <v>871401.3649923436</v>
      </c>
      <c r="D102" s="339">
        <f t="shared" si="24"/>
        <v>871401</v>
      </c>
      <c r="E102" s="339">
        <f t="shared" si="17"/>
        <v>155084.06829003716</v>
      </c>
      <c r="F102" s="339">
        <f t="shared" si="18"/>
        <v>1026485.0682900371</v>
      </c>
      <c r="G102" s="340">
        <v>297360</v>
      </c>
      <c r="H102" s="340">
        <v>574041.3649923436</v>
      </c>
      <c r="I102" s="340">
        <v>0</v>
      </c>
      <c r="J102" s="340">
        <f t="shared" si="19"/>
        <v>297360</v>
      </c>
      <c r="K102" s="358">
        <f t="shared" si="25"/>
        <v>574041</v>
      </c>
      <c r="L102" s="338">
        <v>155084.06829003716</v>
      </c>
      <c r="M102" s="359">
        <f t="shared" si="20"/>
        <v>729125.0682900371</v>
      </c>
      <c r="N102" s="340">
        <f t="shared" si="26"/>
        <v>0</v>
      </c>
      <c r="O102" s="340">
        <v>0</v>
      </c>
      <c r="P102" s="340">
        <v>0</v>
      </c>
      <c r="Q102" s="340">
        <f t="shared" si="21"/>
        <v>0</v>
      </c>
      <c r="R102" s="340">
        <v>0</v>
      </c>
      <c r="S102" s="343">
        <v>0</v>
      </c>
      <c r="T102" s="338">
        <f t="shared" si="22"/>
        <v>0</v>
      </c>
    </row>
    <row r="103" spans="1:20" ht="13.5">
      <c r="A103" s="245">
        <v>73</v>
      </c>
      <c r="B103" s="338" t="s">
        <v>136</v>
      </c>
      <c r="C103" s="339">
        <f t="shared" si="23"/>
        <v>1715723.7494302453</v>
      </c>
      <c r="D103" s="339">
        <f t="shared" si="24"/>
        <v>1715724</v>
      </c>
      <c r="E103" s="339">
        <f t="shared" si="17"/>
        <v>313672.8706191036</v>
      </c>
      <c r="F103" s="339">
        <f t="shared" si="18"/>
        <v>2029396.8706191035</v>
      </c>
      <c r="G103" s="340">
        <v>941640</v>
      </c>
      <c r="H103" s="340">
        <v>774083.7494302454</v>
      </c>
      <c r="I103" s="340">
        <v>0</v>
      </c>
      <c r="J103" s="340">
        <f t="shared" si="19"/>
        <v>941640</v>
      </c>
      <c r="K103" s="358">
        <f t="shared" si="25"/>
        <v>774084</v>
      </c>
      <c r="L103" s="338">
        <v>313672.8706191036</v>
      </c>
      <c r="M103" s="359">
        <f t="shared" si="20"/>
        <v>1087756.8706191035</v>
      </c>
      <c r="N103" s="340">
        <f t="shared" si="26"/>
        <v>0</v>
      </c>
      <c r="O103" s="340">
        <v>0</v>
      </c>
      <c r="P103" s="340">
        <v>0</v>
      </c>
      <c r="Q103" s="340">
        <f t="shared" si="21"/>
        <v>0</v>
      </c>
      <c r="R103" s="340">
        <v>0</v>
      </c>
      <c r="S103" s="343">
        <v>0</v>
      </c>
      <c r="T103" s="338">
        <f t="shared" si="22"/>
        <v>0</v>
      </c>
    </row>
    <row r="104" spans="1:20" ht="13.5">
      <c r="A104" s="245">
        <v>74</v>
      </c>
      <c r="B104" s="338" t="s">
        <v>137</v>
      </c>
      <c r="C104" s="339">
        <f t="shared" si="23"/>
        <v>790976.0459198095</v>
      </c>
      <c r="D104" s="339">
        <f t="shared" si="24"/>
        <v>790976</v>
      </c>
      <c r="E104" s="339">
        <f t="shared" si="17"/>
        <v>147634.20289213434</v>
      </c>
      <c r="F104" s="339">
        <f t="shared" si="18"/>
        <v>938610.2028921343</v>
      </c>
      <c r="G104" s="340">
        <v>297360</v>
      </c>
      <c r="H104" s="340">
        <v>493616.04591980955</v>
      </c>
      <c r="I104" s="340">
        <v>0</v>
      </c>
      <c r="J104" s="340">
        <f t="shared" si="19"/>
        <v>297360</v>
      </c>
      <c r="K104" s="358">
        <f t="shared" si="25"/>
        <v>493616</v>
      </c>
      <c r="L104" s="338">
        <v>147634.20289213434</v>
      </c>
      <c r="M104" s="359">
        <f t="shared" si="20"/>
        <v>641250.2028921343</v>
      </c>
      <c r="N104" s="340">
        <f t="shared" si="26"/>
        <v>0</v>
      </c>
      <c r="O104" s="340">
        <v>0</v>
      </c>
      <c r="P104" s="340">
        <v>0</v>
      </c>
      <c r="Q104" s="340">
        <f t="shared" si="21"/>
        <v>0</v>
      </c>
      <c r="R104" s="340">
        <v>0</v>
      </c>
      <c r="S104" s="343">
        <v>0</v>
      </c>
      <c r="T104" s="338">
        <f t="shared" si="22"/>
        <v>0</v>
      </c>
    </row>
    <row r="105" spans="1:20" ht="13.5">
      <c r="A105" s="245">
        <v>75</v>
      </c>
      <c r="B105" s="338" t="s">
        <v>209</v>
      </c>
      <c r="C105" s="339">
        <f t="shared" si="23"/>
        <v>411430</v>
      </c>
      <c r="D105" s="339">
        <f t="shared" si="24"/>
        <v>411430</v>
      </c>
      <c r="E105" s="339">
        <f t="shared" si="17"/>
        <v>0</v>
      </c>
      <c r="F105" s="339">
        <f t="shared" si="18"/>
        <v>411430</v>
      </c>
      <c r="G105" s="340">
        <v>396480</v>
      </c>
      <c r="H105" s="340">
        <v>14950</v>
      </c>
      <c r="I105" s="340">
        <v>0</v>
      </c>
      <c r="J105" s="340">
        <f t="shared" si="19"/>
        <v>396480</v>
      </c>
      <c r="K105" s="358">
        <f t="shared" si="25"/>
        <v>14950</v>
      </c>
      <c r="L105" s="338">
        <v>0</v>
      </c>
      <c r="M105" s="359">
        <f t="shared" si="20"/>
        <v>14950</v>
      </c>
      <c r="N105" s="340">
        <f t="shared" si="26"/>
        <v>0</v>
      </c>
      <c r="O105" s="340">
        <v>0</v>
      </c>
      <c r="P105" s="340">
        <v>0</v>
      </c>
      <c r="Q105" s="340">
        <f t="shared" si="21"/>
        <v>0</v>
      </c>
      <c r="R105" s="340">
        <v>0</v>
      </c>
      <c r="S105" s="343">
        <v>0</v>
      </c>
      <c r="T105" s="338">
        <f t="shared" si="22"/>
        <v>0</v>
      </c>
    </row>
    <row r="106" spans="1:20" ht="13.5">
      <c r="A106" s="245">
        <v>76</v>
      </c>
      <c r="B106" s="338" t="s">
        <v>139</v>
      </c>
      <c r="C106" s="339">
        <f t="shared" si="23"/>
        <v>608612.165021294</v>
      </c>
      <c r="D106" s="339">
        <f t="shared" si="24"/>
        <v>608612</v>
      </c>
      <c r="E106" s="339">
        <f t="shared" si="17"/>
        <v>41302.09726200482</v>
      </c>
      <c r="F106" s="339">
        <f t="shared" si="18"/>
        <v>649914.0972620049</v>
      </c>
      <c r="G106" s="340">
        <v>396480</v>
      </c>
      <c r="H106" s="340">
        <v>212132.16502129403</v>
      </c>
      <c r="I106" s="340">
        <v>0</v>
      </c>
      <c r="J106" s="340">
        <f t="shared" si="19"/>
        <v>396480</v>
      </c>
      <c r="K106" s="358">
        <f t="shared" si="25"/>
        <v>212132</v>
      </c>
      <c r="L106" s="338">
        <v>41302.09726200482</v>
      </c>
      <c r="M106" s="359">
        <f t="shared" si="20"/>
        <v>253434.09726200483</v>
      </c>
      <c r="N106" s="340">
        <f t="shared" si="26"/>
        <v>0</v>
      </c>
      <c r="O106" s="340">
        <v>0</v>
      </c>
      <c r="P106" s="340">
        <v>0</v>
      </c>
      <c r="Q106" s="340">
        <f t="shared" si="21"/>
        <v>0</v>
      </c>
      <c r="R106" s="340">
        <v>0</v>
      </c>
      <c r="S106" s="343">
        <v>0</v>
      </c>
      <c r="T106" s="338">
        <f t="shared" si="22"/>
        <v>0</v>
      </c>
    </row>
    <row r="107" spans="1:20" ht="13.5">
      <c r="A107" s="245">
        <v>77</v>
      </c>
      <c r="B107" s="338" t="s">
        <v>140</v>
      </c>
      <c r="C107" s="339">
        <f t="shared" si="23"/>
        <v>368954.38150818716</v>
      </c>
      <c r="D107" s="339">
        <f t="shared" si="24"/>
        <v>368954</v>
      </c>
      <c r="E107" s="339">
        <f t="shared" si="17"/>
        <v>20000</v>
      </c>
      <c r="F107" s="339">
        <f t="shared" si="18"/>
        <v>388954</v>
      </c>
      <c r="G107" s="340">
        <v>297360</v>
      </c>
      <c r="H107" s="340">
        <v>71594.38150818716</v>
      </c>
      <c r="I107" s="340">
        <v>0</v>
      </c>
      <c r="J107" s="340">
        <f t="shared" si="19"/>
        <v>297360</v>
      </c>
      <c r="K107" s="358">
        <f t="shared" si="25"/>
        <v>71594</v>
      </c>
      <c r="L107" s="338">
        <v>20000</v>
      </c>
      <c r="M107" s="359">
        <f t="shared" si="20"/>
        <v>91594</v>
      </c>
      <c r="N107" s="340">
        <f t="shared" si="26"/>
        <v>0</v>
      </c>
      <c r="O107" s="340">
        <v>0</v>
      </c>
      <c r="P107" s="340">
        <v>0</v>
      </c>
      <c r="Q107" s="340">
        <f t="shared" si="21"/>
        <v>0</v>
      </c>
      <c r="R107" s="340">
        <v>0</v>
      </c>
      <c r="S107" s="343">
        <v>0</v>
      </c>
      <c r="T107" s="338">
        <f t="shared" si="22"/>
        <v>0</v>
      </c>
    </row>
    <row r="108" spans="1:20" ht="13.5">
      <c r="A108" s="245">
        <v>78</v>
      </c>
      <c r="B108" s="338" t="s">
        <v>141</v>
      </c>
      <c r="C108" s="339">
        <f t="shared" si="23"/>
        <v>909764.2758249469</v>
      </c>
      <c r="D108" s="339">
        <f t="shared" si="24"/>
        <v>909764</v>
      </c>
      <c r="E108" s="339">
        <f t="shared" si="17"/>
        <v>64316.0402799759</v>
      </c>
      <c r="F108" s="339">
        <f t="shared" si="18"/>
        <v>974080.0402799759</v>
      </c>
      <c r="G108" s="340">
        <v>495600</v>
      </c>
      <c r="H108" s="340">
        <v>414164.27582494693</v>
      </c>
      <c r="I108" s="340">
        <v>0</v>
      </c>
      <c r="J108" s="340">
        <f t="shared" si="19"/>
        <v>495600</v>
      </c>
      <c r="K108" s="358">
        <f t="shared" si="25"/>
        <v>414164</v>
      </c>
      <c r="L108" s="338">
        <v>64316.0402799759</v>
      </c>
      <c r="M108" s="359">
        <f t="shared" si="20"/>
        <v>478480.0402799759</v>
      </c>
      <c r="N108" s="340">
        <f t="shared" si="26"/>
        <v>0</v>
      </c>
      <c r="O108" s="340">
        <v>0</v>
      </c>
      <c r="P108" s="340">
        <v>0</v>
      </c>
      <c r="Q108" s="340">
        <f t="shared" si="21"/>
        <v>0</v>
      </c>
      <c r="R108" s="340">
        <v>0</v>
      </c>
      <c r="S108" s="343">
        <v>0</v>
      </c>
      <c r="T108" s="338">
        <f t="shared" si="22"/>
        <v>0</v>
      </c>
    </row>
    <row r="109" spans="1:20" ht="13.5">
      <c r="A109" s="245">
        <v>79</v>
      </c>
      <c r="B109" s="338" t="s">
        <v>142</v>
      </c>
      <c r="C109" s="339">
        <f t="shared" si="23"/>
        <v>538427.975634097</v>
      </c>
      <c r="D109" s="339">
        <f t="shared" si="24"/>
        <v>538428</v>
      </c>
      <c r="E109" s="339">
        <f t="shared" si="17"/>
        <v>20000</v>
      </c>
      <c r="F109" s="339">
        <f t="shared" si="18"/>
        <v>558428</v>
      </c>
      <c r="G109" s="340">
        <v>346920</v>
      </c>
      <c r="H109" s="340">
        <v>191507.975634097</v>
      </c>
      <c r="I109" s="340">
        <v>0</v>
      </c>
      <c r="J109" s="340">
        <f t="shared" si="19"/>
        <v>346920</v>
      </c>
      <c r="K109" s="358">
        <f t="shared" si="25"/>
        <v>191508</v>
      </c>
      <c r="L109" s="338">
        <v>20000</v>
      </c>
      <c r="M109" s="359">
        <f t="shared" si="20"/>
        <v>211508</v>
      </c>
      <c r="N109" s="340">
        <f t="shared" si="26"/>
        <v>0</v>
      </c>
      <c r="O109" s="340">
        <v>0</v>
      </c>
      <c r="P109" s="340">
        <v>0</v>
      </c>
      <c r="Q109" s="340">
        <f t="shared" si="21"/>
        <v>0</v>
      </c>
      <c r="R109" s="340">
        <v>0</v>
      </c>
      <c r="S109" s="343">
        <v>0</v>
      </c>
      <c r="T109" s="338">
        <f t="shared" si="22"/>
        <v>0</v>
      </c>
    </row>
    <row r="110" spans="1:20" ht="13.5">
      <c r="A110" s="245">
        <v>80</v>
      </c>
      <c r="B110" s="338" t="s">
        <v>143</v>
      </c>
      <c r="C110" s="339">
        <f t="shared" si="23"/>
        <v>937211.1349871894</v>
      </c>
      <c r="D110" s="339">
        <f t="shared" si="24"/>
        <v>937211</v>
      </c>
      <c r="E110" s="339">
        <f t="shared" si="17"/>
        <v>114990.36236133838</v>
      </c>
      <c r="F110" s="339">
        <f t="shared" si="18"/>
        <v>1052201.3623613385</v>
      </c>
      <c r="G110" s="340">
        <v>644280</v>
      </c>
      <c r="H110" s="340">
        <v>292931.13498718943</v>
      </c>
      <c r="I110" s="340">
        <v>0</v>
      </c>
      <c r="J110" s="340">
        <f t="shared" si="19"/>
        <v>644280</v>
      </c>
      <c r="K110" s="358">
        <f t="shared" si="25"/>
        <v>292931</v>
      </c>
      <c r="L110" s="338">
        <v>114990.36236133838</v>
      </c>
      <c r="M110" s="359">
        <f t="shared" si="20"/>
        <v>407921.3623613384</v>
      </c>
      <c r="N110" s="340">
        <f t="shared" si="26"/>
        <v>0</v>
      </c>
      <c r="O110" s="340">
        <v>0</v>
      </c>
      <c r="P110" s="340">
        <v>0</v>
      </c>
      <c r="Q110" s="340">
        <f t="shared" si="21"/>
        <v>0</v>
      </c>
      <c r="R110" s="340">
        <v>0</v>
      </c>
      <c r="S110" s="343">
        <v>0</v>
      </c>
      <c r="T110" s="338">
        <f t="shared" si="22"/>
        <v>0</v>
      </c>
    </row>
    <row r="111" spans="1:20" ht="13.5">
      <c r="A111" s="245">
        <v>81</v>
      </c>
      <c r="B111" s="338" t="s">
        <v>144</v>
      </c>
      <c r="C111" s="339">
        <f t="shared" si="23"/>
        <v>794600.9923570901</v>
      </c>
      <c r="D111" s="339">
        <f t="shared" si="24"/>
        <v>794601</v>
      </c>
      <c r="E111" s="339">
        <f t="shared" si="17"/>
        <v>51210.314318735036</v>
      </c>
      <c r="F111" s="339">
        <f t="shared" si="18"/>
        <v>845811.314318735</v>
      </c>
      <c r="G111" s="340">
        <v>594720</v>
      </c>
      <c r="H111" s="340">
        <v>199880.99235709006</v>
      </c>
      <c r="I111" s="340">
        <v>0</v>
      </c>
      <c r="J111" s="340">
        <f t="shared" si="19"/>
        <v>594720</v>
      </c>
      <c r="K111" s="358">
        <f t="shared" si="25"/>
        <v>199881</v>
      </c>
      <c r="L111" s="338">
        <v>51210.314318735036</v>
      </c>
      <c r="M111" s="359">
        <f t="shared" si="20"/>
        <v>251091.31431873504</v>
      </c>
      <c r="N111" s="340">
        <f t="shared" si="26"/>
        <v>0</v>
      </c>
      <c r="O111" s="340">
        <v>0</v>
      </c>
      <c r="P111" s="340">
        <v>0</v>
      </c>
      <c r="Q111" s="340">
        <f t="shared" si="21"/>
        <v>0</v>
      </c>
      <c r="R111" s="340">
        <v>0</v>
      </c>
      <c r="S111" s="343">
        <v>0</v>
      </c>
      <c r="T111" s="338">
        <f t="shared" si="22"/>
        <v>0</v>
      </c>
    </row>
    <row r="112" spans="1:20" ht="13.5">
      <c r="A112" s="245">
        <v>82</v>
      </c>
      <c r="B112" s="338" t="s">
        <v>145</v>
      </c>
      <c r="C112" s="339">
        <f t="shared" si="23"/>
        <v>355240.0322212144</v>
      </c>
      <c r="D112" s="339">
        <f t="shared" si="24"/>
        <v>355240</v>
      </c>
      <c r="E112" s="339">
        <f t="shared" si="17"/>
        <v>24047.799642240538</v>
      </c>
      <c r="F112" s="339">
        <f t="shared" si="18"/>
        <v>379287.7996422405</v>
      </c>
      <c r="G112" s="340">
        <v>247800</v>
      </c>
      <c r="H112" s="340">
        <v>107440.0322212144</v>
      </c>
      <c r="I112" s="340">
        <v>0</v>
      </c>
      <c r="J112" s="340">
        <f t="shared" si="19"/>
        <v>247800</v>
      </c>
      <c r="K112" s="358">
        <f t="shared" si="25"/>
        <v>107440</v>
      </c>
      <c r="L112" s="338">
        <v>24047.799642240538</v>
      </c>
      <c r="M112" s="359">
        <f t="shared" si="20"/>
        <v>131487.79964224054</v>
      </c>
      <c r="N112" s="340">
        <f t="shared" si="26"/>
        <v>0</v>
      </c>
      <c r="O112" s="340">
        <v>0</v>
      </c>
      <c r="P112" s="340">
        <v>0</v>
      </c>
      <c r="Q112" s="340">
        <f t="shared" si="21"/>
        <v>0</v>
      </c>
      <c r="R112" s="340">
        <v>0</v>
      </c>
      <c r="S112" s="343">
        <v>0</v>
      </c>
      <c r="T112" s="338">
        <f t="shared" si="22"/>
        <v>0</v>
      </c>
    </row>
    <row r="113" spans="1:20" ht="13.5">
      <c r="A113" s="245">
        <v>83</v>
      </c>
      <c r="B113" s="338" t="s">
        <v>147</v>
      </c>
      <c r="C113" s="339">
        <f t="shared" si="23"/>
        <v>894649.2902089043</v>
      </c>
      <c r="D113" s="339">
        <f t="shared" si="24"/>
        <v>894649</v>
      </c>
      <c r="E113" s="339">
        <f t="shared" si="17"/>
        <v>66490.08480827093</v>
      </c>
      <c r="F113" s="339">
        <f t="shared" si="18"/>
        <v>961139.0848082709</v>
      </c>
      <c r="G113" s="340">
        <v>545160</v>
      </c>
      <c r="H113" s="340">
        <v>349489.29020890425</v>
      </c>
      <c r="I113" s="340">
        <v>0</v>
      </c>
      <c r="J113" s="340">
        <f t="shared" si="19"/>
        <v>545160</v>
      </c>
      <c r="K113" s="358">
        <f t="shared" si="25"/>
        <v>349489</v>
      </c>
      <c r="L113" s="338">
        <v>66490.08480827093</v>
      </c>
      <c r="M113" s="359">
        <f t="shared" si="20"/>
        <v>415979.0848082709</v>
      </c>
      <c r="N113" s="340">
        <f t="shared" si="26"/>
        <v>0</v>
      </c>
      <c r="O113" s="340">
        <v>0</v>
      </c>
      <c r="P113" s="340">
        <v>0</v>
      </c>
      <c r="Q113" s="340">
        <f t="shared" si="21"/>
        <v>0</v>
      </c>
      <c r="R113" s="340">
        <v>0</v>
      </c>
      <c r="S113" s="343">
        <v>0</v>
      </c>
      <c r="T113" s="338">
        <f t="shared" si="22"/>
        <v>0</v>
      </c>
    </row>
    <row r="114" spans="1:20" ht="13.5">
      <c r="A114" s="245">
        <v>84</v>
      </c>
      <c r="B114" s="338" t="s">
        <v>148</v>
      </c>
      <c r="C114" s="339">
        <f t="shared" si="23"/>
        <v>390562.53955369495</v>
      </c>
      <c r="D114" s="339">
        <f t="shared" si="24"/>
        <v>390563</v>
      </c>
      <c r="E114" s="339">
        <f t="shared" si="17"/>
        <v>62294.92009059225</v>
      </c>
      <c r="F114" s="339">
        <f t="shared" si="18"/>
        <v>452857.92009059223</v>
      </c>
      <c r="G114" s="340">
        <v>198240</v>
      </c>
      <c r="H114" s="340">
        <v>192322.53955369495</v>
      </c>
      <c r="I114" s="340">
        <v>0</v>
      </c>
      <c r="J114" s="340">
        <f t="shared" si="19"/>
        <v>198240</v>
      </c>
      <c r="K114" s="358">
        <f t="shared" si="25"/>
        <v>192323</v>
      </c>
      <c r="L114" s="338">
        <v>62294.92009059225</v>
      </c>
      <c r="M114" s="359">
        <f t="shared" si="20"/>
        <v>254617.92009059223</v>
      </c>
      <c r="N114" s="340">
        <f t="shared" si="26"/>
        <v>0</v>
      </c>
      <c r="O114" s="340">
        <v>0</v>
      </c>
      <c r="P114" s="340">
        <v>0</v>
      </c>
      <c r="Q114" s="340">
        <f t="shared" si="21"/>
        <v>0</v>
      </c>
      <c r="R114" s="340">
        <v>0</v>
      </c>
      <c r="S114" s="343">
        <v>0</v>
      </c>
      <c r="T114" s="338">
        <f t="shared" si="22"/>
        <v>0</v>
      </c>
    </row>
    <row r="115" spans="1:20" ht="13.5">
      <c r="A115" s="245">
        <v>85</v>
      </c>
      <c r="B115" s="338" t="s">
        <v>149</v>
      </c>
      <c r="C115" s="339">
        <f t="shared" si="23"/>
        <v>615832.9799715211</v>
      </c>
      <c r="D115" s="339">
        <f t="shared" si="24"/>
        <v>615833</v>
      </c>
      <c r="E115" s="339">
        <f t="shared" si="17"/>
        <v>20593.0998041062</v>
      </c>
      <c r="F115" s="339">
        <f t="shared" si="18"/>
        <v>636426.0998041062</v>
      </c>
      <c r="G115" s="340">
        <v>396480</v>
      </c>
      <c r="H115" s="340">
        <v>219352.97997152107</v>
      </c>
      <c r="I115" s="340">
        <v>0</v>
      </c>
      <c r="J115" s="340">
        <f t="shared" si="19"/>
        <v>396480</v>
      </c>
      <c r="K115" s="358">
        <f t="shared" si="25"/>
        <v>219353</v>
      </c>
      <c r="L115" s="338">
        <v>20593.0998041062</v>
      </c>
      <c r="M115" s="359">
        <f t="shared" si="20"/>
        <v>239946.0998041062</v>
      </c>
      <c r="N115" s="340">
        <f t="shared" si="26"/>
        <v>0</v>
      </c>
      <c r="O115" s="340">
        <v>0</v>
      </c>
      <c r="P115" s="340">
        <v>0</v>
      </c>
      <c r="Q115" s="340">
        <f t="shared" si="21"/>
        <v>0</v>
      </c>
      <c r="R115" s="340">
        <v>0</v>
      </c>
      <c r="S115" s="343">
        <v>0</v>
      </c>
      <c r="T115" s="338">
        <f t="shared" si="22"/>
        <v>0</v>
      </c>
    </row>
    <row r="116" spans="1:20" ht="13.5">
      <c r="A116" s="245">
        <v>86</v>
      </c>
      <c r="B116" s="338" t="s">
        <v>150</v>
      </c>
      <c r="C116" s="339">
        <f t="shared" si="23"/>
        <v>145257.19493880717</v>
      </c>
      <c r="D116" s="339">
        <f t="shared" si="24"/>
        <v>145257</v>
      </c>
      <c r="E116" s="339">
        <f t="shared" si="17"/>
        <v>33477.00976880729</v>
      </c>
      <c r="F116" s="339">
        <f t="shared" si="18"/>
        <v>178734.0097688073</v>
      </c>
      <c r="G116" s="340">
        <v>49560</v>
      </c>
      <c r="H116" s="340">
        <v>95697.19493880715</v>
      </c>
      <c r="I116" s="340">
        <v>0</v>
      </c>
      <c r="J116" s="340">
        <f t="shared" si="19"/>
        <v>49560</v>
      </c>
      <c r="K116" s="358">
        <f t="shared" si="25"/>
        <v>95697</v>
      </c>
      <c r="L116" s="338">
        <v>33477.00976880729</v>
      </c>
      <c r="M116" s="359">
        <f t="shared" si="20"/>
        <v>129174.0097688073</v>
      </c>
      <c r="N116" s="340">
        <f t="shared" si="26"/>
        <v>0</v>
      </c>
      <c r="O116" s="340">
        <v>0</v>
      </c>
      <c r="P116" s="340">
        <v>0</v>
      </c>
      <c r="Q116" s="340">
        <f t="shared" si="21"/>
        <v>0</v>
      </c>
      <c r="R116" s="340">
        <v>0</v>
      </c>
      <c r="S116" s="343">
        <v>0</v>
      </c>
      <c r="T116" s="338">
        <f t="shared" si="22"/>
        <v>0</v>
      </c>
    </row>
    <row r="117" spans="1:20" ht="13.5">
      <c r="A117" s="245">
        <v>87</v>
      </c>
      <c r="B117" s="338" t="s">
        <v>151</v>
      </c>
      <c r="C117" s="339">
        <f t="shared" si="23"/>
        <v>620059.5296606803</v>
      </c>
      <c r="D117" s="339">
        <f t="shared" si="24"/>
        <v>620060</v>
      </c>
      <c r="E117" s="339">
        <f t="shared" si="17"/>
        <v>114183.82756039218</v>
      </c>
      <c r="F117" s="339">
        <f t="shared" si="18"/>
        <v>734243.8275603922</v>
      </c>
      <c r="G117" s="340">
        <v>247800</v>
      </c>
      <c r="H117" s="340">
        <v>372259.52966068033</v>
      </c>
      <c r="I117" s="340">
        <v>0</v>
      </c>
      <c r="J117" s="340">
        <f t="shared" si="19"/>
        <v>247800</v>
      </c>
      <c r="K117" s="358">
        <f t="shared" si="25"/>
        <v>372260</v>
      </c>
      <c r="L117" s="338">
        <v>114183.82756039218</v>
      </c>
      <c r="M117" s="359">
        <f t="shared" si="20"/>
        <v>486443.8275603922</v>
      </c>
      <c r="N117" s="340">
        <f t="shared" si="26"/>
        <v>0</v>
      </c>
      <c r="O117" s="340">
        <v>0</v>
      </c>
      <c r="P117" s="340">
        <v>0</v>
      </c>
      <c r="Q117" s="340">
        <f t="shared" si="21"/>
        <v>0</v>
      </c>
      <c r="R117" s="340">
        <v>0</v>
      </c>
      <c r="S117" s="343">
        <v>0</v>
      </c>
      <c r="T117" s="338">
        <f t="shared" si="22"/>
        <v>0</v>
      </c>
    </row>
    <row r="118" spans="1:20" ht="13.5">
      <c r="A118" s="245">
        <v>88</v>
      </c>
      <c r="B118" s="338" t="s">
        <v>152</v>
      </c>
      <c r="C118" s="339">
        <f t="shared" si="23"/>
        <v>1491663.2911082343</v>
      </c>
      <c r="D118" s="339">
        <f t="shared" si="24"/>
        <v>1491663</v>
      </c>
      <c r="E118" s="339">
        <f t="shared" si="17"/>
        <v>429690.7579039105</v>
      </c>
      <c r="F118" s="339">
        <f t="shared" si="18"/>
        <v>1921353.7579039105</v>
      </c>
      <c r="G118" s="340">
        <v>594720</v>
      </c>
      <c r="H118" s="340">
        <v>896943.2911082342</v>
      </c>
      <c r="I118" s="340">
        <v>0</v>
      </c>
      <c r="J118" s="340">
        <f t="shared" si="19"/>
        <v>594720</v>
      </c>
      <c r="K118" s="358">
        <f t="shared" si="25"/>
        <v>896943</v>
      </c>
      <c r="L118" s="338">
        <v>429690.7579039105</v>
      </c>
      <c r="M118" s="359">
        <f t="shared" si="20"/>
        <v>1326633.7579039105</v>
      </c>
      <c r="N118" s="340">
        <f t="shared" si="26"/>
        <v>0</v>
      </c>
      <c r="O118" s="340">
        <v>0</v>
      </c>
      <c r="P118" s="340">
        <v>0</v>
      </c>
      <c r="Q118" s="340">
        <f t="shared" si="21"/>
        <v>0</v>
      </c>
      <c r="R118" s="340">
        <v>0</v>
      </c>
      <c r="S118" s="343">
        <v>0</v>
      </c>
      <c r="T118" s="338">
        <f t="shared" si="22"/>
        <v>0</v>
      </c>
    </row>
    <row r="119" spans="1:20" ht="13.5">
      <c r="A119" s="245">
        <v>89</v>
      </c>
      <c r="B119" s="338" t="s">
        <v>153</v>
      </c>
      <c r="C119" s="339">
        <f t="shared" si="23"/>
        <v>673624.5208574547</v>
      </c>
      <c r="D119" s="339">
        <f t="shared" si="24"/>
        <v>673625</v>
      </c>
      <c r="E119" s="339">
        <f t="shared" si="17"/>
        <v>120551.79799533961</v>
      </c>
      <c r="F119" s="339">
        <f t="shared" si="18"/>
        <v>794176.7979953396</v>
      </c>
      <c r="G119" s="340">
        <v>446040</v>
      </c>
      <c r="H119" s="340">
        <v>227584.52085745469</v>
      </c>
      <c r="I119" s="340">
        <v>0</v>
      </c>
      <c r="J119" s="340">
        <f t="shared" si="19"/>
        <v>446040</v>
      </c>
      <c r="K119" s="358">
        <f t="shared" si="25"/>
        <v>227585</v>
      </c>
      <c r="L119" s="338">
        <v>120551.79799533961</v>
      </c>
      <c r="M119" s="359">
        <f t="shared" si="20"/>
        <v>348136.7979953396</v>
      </c>
      <c r="N119" s="340">
        <f t="shared" si="26"/>
        <v>0</v>
      </c>
      <c r="O119" s="340">
        <v>0</v>
      </c>
      <c r="P119" s="340">
        <v>0</v>
      </c>
      <c r="Q119" s="340">
        <f t="shared" si="21"/>
        <v>0</v>
      </c>
      <c r="R119" s="340">
        <v>0</v>
      </c>
      <c r="S119" s="343">
        <v>0</v>
      </c>
      <c r="T119" s="338">
        <f t="shared" si="22"/>
        <v>0</v>
      </c>
    </row>
    <row r="120" spans="1:20" ht="13.5">
      <c r="A120" s="245">
        <v>90</v>
      </c>
      <c r="B120" s="338" t="s">
        <v>154</v>
      </c>
      <c r="C120" s="339">
        <f t="shared" si="23"/>
        <v>564051.6193544185</v>
      </c>
      <c r="D120" s="339">
        <f t="shared" si="24"/>
        <v>564052</v>
      </c>
      <c r="E120" s="339">
        <f t="shared" si="17"/>
        <v>200775.34184100383</v>
      </c>
      <c r="F120" s="339">
        <f t="shared" si="18"/>
        <v>764827.3418410039</v>
      </c>
      <c r="G120" s="340">
        <v>148680</v>
      </c>
      <c r="H120" s="340">
        <v>415371.6193544184</v>
      </c>
      <c r="I120" s="340">
        <v>0</v>
      </c>
      <c r="J120" s="340">
        <f t="shared" si="19"/>
        <v>148680</v>
      </c>
      <c r="K120" s="358">
        <f t="shared" si="25"/>
        <v>415372</v>
      </c>
      <c r="L120" s="338">
        <v>200775.34184100383</v>
      </c>
      <c r="M120" s="359">
        <f t="shared" si="20"/>
        <v>616147.3418410039</v>
      </c>
      <c r="N120" s="340">
        <f t="shared" si="26"/>
        <v>0</v>
      </c>
      <c r="O120" s="340">
        <v>0</v>
      </c>
      <c r="P120" s="340">
        <v>0</v>
      </c>
      <c r="Q120" s="340">
        <f t="shared" si="21"/>
        <v>0</v>
      </c>
      <c r="R120" s="340">
        <v>0</v>
      </c>
      <c r="S120" s="343">
        <v>0</v>
      </c>
      <c r="T120" s="338">
        <f t="shared" si="22"/>
        <v>0</v>
      </c>
    </row>
    <row r="121" spans="1:20" ht="14.25" thickBot="1">
      <c r="A121" s="245">
        <v>91</v>
      </c>
      <c r="B121" s="341" t="s">
        <v>162</v>
      </c>
      <c r="C121" s="342">
        <f t="shared" si="23"/>
        <v>1021108.6878507718</v>
      </c>
      <c r="D121" s="339">
        <f t="shared" si="24"/>
        <v>1021105</v>
      </c>
      <c r="E121" s="339">
        <f t="shared" si="17"/>
        <v>143058.2414295427</v>
      </c>
      <c r="F121" s="339">
        <f t="shared" si="18"/>
        <v>1164163.2414295427</v>
      </c>
      <c r="G121" s="342">
        <v>644280</v>
      </c>
      <c r="H121" s="342">
        <v>376828.6878507718</v>
      </c>
      <c r="I121" s="340">
        <v>0</v>
      </c>
      <c r="J121" s="340">
        <f t="shared" si="19"/>
        <v>644280</v>
      </c>
      <c r="K121" s="358">
        <v>376825</v>
      </c>
      <c r="L121" s="338">
        <v>143058.2414295427</v>
      </c>
      <c r="M121" s="359">
        <f t="shared" si="20"/>
        <v>519883.24142954266</v>
      </c>
      <c r="N121" s="340">
        <f t="shared" si="26"/>
        <v>0</v>
      </c>
      <c r="O121" s="342">
        <v>0</v>
      </c>
      <c r="P121" s="340">
        <v>0</v>
      </c>
      <c r="Q121" s="340">
        <f t="shared" si="21"/>
        <v>0</v>
      </c>
      <c r="R121" s="340">
        <v>0</v>
      </c>
      <c r="S121" s="343">
        <v>0</v>
      </c>
      <c r="T121" s="338">
        <f t="shared" si="22"/>
        <v>0</v>
      </c>
    </row>
  </sheetData>
  <mergeCells count="22">
    <mergeCell ref="K10:M10"/>
    <mergeCell ref="D11:F11"/>
    <mergeCell ref="N10:Q10"/>
    <mergeCell ref="G9:T9"/>
    <mergeCell ref="H1:T1"/>
    <mergeCell ref="N11:Q11"/>
    <mergeCell ref="R11:T11"/>
    <mergeCell ref="G10:J10"/>
    <mergeCell ref="G11:J11"/>
    <mergeCell ref="A6:T6"/>
    <mergeCell ref="A7:T7"/>
    <mergeCell ref="K11:M11"/>
    <mergeCell ref="A2:R2"/>
    <mergeCell ref="A3:R3"/>
    <mergeCell ref="D9:F9"/>
    <mergeCell ref="N12:Q12"/>
    <mergeCell ref="G12:J12"/>
    <mergeCell ref="D12:F12"/>
    <mergeCell ref="R12:T12"/>
    <mergeCell ref="D10:F10"/>
    <mergeCell ref="A5:T5"/>
    <mergeCell ref="K12:M12"/>
  </mergeCells>
  <printOptions horizontalCentered="1"/>
  <pageMargins left="0.15748031496062992" right="0.15748031496062992" top="0.5905511811023623" bottom="0.3937007874015748" header="0.5118110236220472" footer="0.11811023622047245"/>
  <pageSetup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florentina</cp:lastModifiedBy>
  <cp:lastPrinted>2004-10-01T06:23:20Z</cp:lastPrinted>
  <dcterms:created xsi:type="dcterms:W3CDTF">2004-02-19T09:28:09Z</dcterms:created>
  <dcterms:modified xsi:type="dcterms:W3CDTF">2004-10-04T06:21:20Z</dcterms:modified>
  <cp:category/>
  <cp:version/>
  <cp:contentType/>
  <cp:contentStatus/>
</cp:coreProperties>
</file>